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земля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E32" i="2" l="1"/>
  <c r="K19" i="1" l="1"/>
  <c r="F12" i="2" l="1"/>
  <c r="E12" i="2" l="1"/>
  <c r="K104" i="1" l="1"/>
  <c r="K103" i="1"/>
  <c r="K102" i="1"/>
  <c r="K101" i="1"/>
  <c r="K100" i="1"/>
  <c r="K99" i="1"/>
  <c r="K98" i="1"/>
  <c r="K97" i="1"/>
  <c r="K96" i="1"/>
  <c r="K95" i="1"/>
  <c r="K94" i="1"/>
  <c r="K93" i="1"/>
  <c r="K92" i="1"/>
  <c r="K90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05" i="1" s="1"/>
  <c r="K105" i="1" l="1"/>
  <c r="J19" i="1"/>
</calcChain>
</file>

<file path=xl/sharedStrings.xml><?xml version="1.0" encoding="utf-8"?>
<sst xmlns="http://schemas.openxmlformats.org/spreadsheetml/2006/main" count="910" uniqueCount="461">
  <si>
    <t>РАЗДЕЛ 1.</t>
  </si>
  <si>
    <t>РЕЕСТР МУНИЦИПАЛЬНОГО ИМУЩЕСТВА АДАГУМСКОГО СЕЛЬСКОГО ПОСЕЛЕНИЯ КРЫМСКОГО РАЙОНА</t>
  </si>
  <si>
    <t>Реестровый номер объекта</t>
  </si>
  <si>
    <t>наименование и назначение объекта недвижимости</t>
  </si>
  <si>
    <t>местонахождение объекта</t>
  </si>
  <si>
    <t>общая площадь(кв.м.), протяженность(м)</t>
  </si>
  <si>
    <t>кадастровый номер объекта недвижимости</t>
  </si>
  <si>
    <t>дата и номер записи о регистрации в ЕГРН права собственности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</si>
  <si>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</si>
  <si>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</si>
  <si>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</si>
  <si>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</si>
  <si>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 xml:space="preserve">                                        Недвижимое имущество, находящееся в собственности администрации Адагумского сельского поселения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</si>
  <si>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</si>
  <si>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</si>
  <si>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Адагумское сельское поселение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</si>
  <si>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</si>
  <si>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</si>
  <si>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</si>
  <si>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 xml:space="preserve">Год постройки
1955г, одноэтажное,
площадь 111,2 кв.м;
</t>
  </si>
  <si>
    <t xml:space="preserve">Административное здание
назначение:нежилое
Литер А
</t>
  </si>
  <si>
    <t>23:15:0201012:0:6</t>
  </si>
  <si>
    <t>16.06.2011 № 23-23-28/065/2011-025</t>
  </si>
  <si>
    <t>Краснодарский край,Крымский р-н,х.Адагум, ул.Советская,144</t>
  </si>
  <si>
    <t>Гараж при административном здании)</t>
  </si>
  <si>
    <t xml:space="preserve">Год постройки
1955; площадь 76,51кв.м
</t>
  </si>
  <si>
    <t>Забор металлический</t>
  </si>
  <si>
    <t>ввод в эксплуатацию 1975 г., протяженность 25 м</t>
  </si>
  <si>
    <t>качели</t>
  </si>
  <si>
    <t xml:space="preserve">Ввод в эксплуатацию
1997 г, металлический
</t>
  </si>
  <si>
    <t>Квартира ветеранов х.Адагум,ул.Северная,21/2</t>
  </si>
  <si>
    <t>Краснодарский край,Крымский р-н,х.Адагум, ул.Северная,21/2</t>
  </si>
  <si>
    <t>Краснодарский край,Крымский р-н,х.Адагум, ул.Ленина,47</t>
  </si>
  <si>
    <t>Ввод в эксплуатацию 1991г., площадь - 77,6 кв.м.</t>
  </si>
  <si>
    <t xml:space="preserve">Сарай  при
административном здании
</t>
  </si>
  <si>
    <t xml:space="preserve">Год постройки
1970,
1 этаж, площадь 24 кв.м
</t>
  </si>
  <si>
    <t>ШГРП газопровод</t>
  </si>
  <si>
    <t>Краснодарский край,Крымский р-н,с.Новопокровское</t>
  </si>
  <si>
    <t>протяженность  2,0 км</t>
  </si>
  <si>
    <t xml:space="preserve">                                                                                                   ИТОГО</t>
  </si>
  <si>
    <t xml:space="preserve">                                                                                                                НЕДВИЖИМОЕ ИМУЩЕСТВО КАЗНЫ</t>
  </si>
  <si>
    <t>автодорога х.Адагум</t>
  </si>
  <si>
    <t>Автомобильная дорога ,щебень х.Адагум , ул.Северная,048 км</t>
  </si>
  <si>
    <t>Автомобильная дорога,  асфальт,х.Адагум, 1 переулок Мира-Пушкина 0,20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</si>
  <si>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</si>
  <si>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</si>
  <si>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асфальт,х.Адагум,2 переулок Мира-Пушкина 0,28 км</t>
  </si>
  <si>
    <t>Автомобильная дорога, асфальт,х.Адагум,2 переулок Мира-Северная 0,14 км</t>
  </si>
  <si>
    <t>Автомобильная дорога, асфальт,х.Адагум,2 переулок Пушкина-Горького 0,29</t>
  </si>
  <si>
    <t>Автомобильная дорога, асфальт,х.Адагум,3 переулок Пушкина-Горького,0,65 км</t>
  </si>
  <si>
    <t>Автомобильная дорога, грунт х.Адагум,ул.Есенина 0,17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</si>
  <si>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</si>
  <si>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</si>
  <si>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</si>
  <si>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</si>
  <si>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грунт,х.Адагум,ул.Вишневая 0,16км</t>
  </si>
  <si>
    <t>Автомобильная дорога, грунт,х.Адагум,ул.Возрождения 0,45км</t>
  </si>
  <si>
    <t>Автомобильная дорога, грунт,х.Адагум,ул.Красная 0,80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</si>
  <si>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</si>
  <si>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</si>
  <si>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</si>
  <si>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</si>
  <si>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щебень,дорога к МТФ №3(район р.Кубань) 5,2 км</t>
  </si>
  <si>
    <t>Автомобильная дорога, щебень,х.Адагум, 3 переулок Советская-Комсомольская 0,22 км</t>
  </si>
  <si>
    <t>Автомобильная дорога, щебень,х.Адагум, подъездной путь к к кладбищу х.Кубанская Колонка 0,83 км</t>
  </si>
  <si>
    <t>Автомобильная дорога, щебень,х.Адагум, подъездной путь к скважине ул.Советская,143-а,0,28 км</t>
  </si>
  <si>
    <t>Автомобильная дорога, щебень,х.Адагум, ул.Молодежная,0,43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</si>
  <si>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</si>
  <si>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</si>
  <si>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</si>
  <si>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Автомобильная дорога,грунт,х.Адагум,ул.Героев Афганцев 0,20 км</t>
  </si>
  <si>
    <t>Автомобильная дорога,щебень,х.Адагум, ул.Речная,0,70км</t>
  </si>
  <si>
    <t>Автомобильная дорога,щебень,х.Адагум,1 переулок Советская-Комсомольская 0,16 км</t>
  </si>
  <si>
    <t>административное здание по адресу:Крымский район,х.Непиль,ул.Кубанская,43</t>
  </si>
  <si>
    <t>артезианская скважина х.Кубанская Колонка, ул.Жукова ,1А</t>
  </si>
  <si>
    <t>артезианская скважина х.Непиль, ул.Кубанская,№12-б</t>
  </si>
  <si>
    <t>водонапорная башня</t>
  </si>
  <si>
    <t>воздушные линии электопередач 0,4 Кв.пос.Нефтепромысловый ул.Победы</t>
  </si>
  <si>
    <t>воздушные линии электропередач 0,4 Кв.пос.Нефтепромысловый ул.Героев</t>
  </si>
  <si>
    <t>воздушные линии электропередач 0,4 Кт.пос.Нефтепромысловый ул.Молодежная</t>
  </si>
  <si>
    <t>воздушные линии электропередая 0,4 Кв. пос.Нефтепромысловый ул.Заречная</t>
  </si>
  <si>
    <t>газопровод х.Кубанская Колонка, с.Баранцовское(2 оч.)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</si>
  <si>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</si>
  <si>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</si>
  <si>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</si>
  <si>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</si>
  <si>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</si>
  <si>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</si>
  <si>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</si>
  <si>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забор к административному зданию по адресу:Крымский район,х.Непиль,ул.Кубанская,43Г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</si>
  <si>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</si>
  <si>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</si>
  <si>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Подводящая воздушная линия электропередачи 0,4кВт. х.Непиль,ул.Кубанская</t>
  </si>
  <si>
    <t>Подводящая воздушная линия электропередачи ВА-9 6кВт. автодорога х.Адагум-п.Нефтепромысловый, 3км+500м, вправо 2 километра</t>
  </si>
  <si>
    <t>ПСД "Газификация 16-ти кварт.дома х.Непиль"</t>
  </si>
  <si>
    <t>ПСД на газификацию 20-ти кв.дома х.Непиль</t>
  </si>
  <si>
    <t>распределительный газопровод  ул.Молодежная х.Адагум</t>
  </si>
  <si>
    <t>сети водопровода х.Непиль(полиэтиленовые трубы)</t>
  </si>
  <si>
    <t>сети водопровода х.Непиль(стальные трубы</t>
  </si>
  <si>
    <t>система газоснабжения хутора Кубанская Колонка и село Баранцовское Крымского района</t>
  </si>
  <si>
    <t>Трансформаторная подстанция ТП 250 кВт, п.Нефтепромысловый, ул.Героев,12-а</t>
  </si>
  <si>
    <t>ШРП-2 и надземный газопровод в с.Новопокроском</t>
  </si>
  <si>
    <t>экспертные работы по РП "Надземный газопровод низкого давления по ул.Комсомольская х.Адагум"</t>
  </si>
  <si>
    <t>Краснодарский край,Крымский р-н,х.Адагум, ул.Северная</t>
  </si>
  <si>
    <t>Краснодарский край,Крымский р-н,х.Адагум, ул.Мира-ул.Северная</t>
  </si>
  <si>
    <t>Краснодарский край,Крымский р-н,х.Адагум, ул.Пушкина-ул.Горького</t>
  </si>
  <si>
    <t>Краснодарский край,Крымский р-н,х.Адагум, ул.Мира-ул.Пушкина</t>
  </si>
  <si>
    <t>Краснодарский край,Крымский р-н,х.Адагум, ул.Есенина</t>
  </si>
  <si>
    <t>Краснодарский край,Крымский р-н,х.Адагум, ул.8марта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</si>
  <si>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</si>
  <si>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</si>
  <si>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</si>
  <si>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>Краснодарский край,Крымский р-н,х.Адагум, ул.Красная</t>
  </si>
  <si>
    <t>Краснодарский край,Крымский р-н,х.Непиль-х.Пролетарский</t>
  </si>
  <si>
    <t>Краснодарский край,Крымский р-н,х.Свет-х.Аккерменка</t>
  </si>
  <si>
    <t>Краснодарский край,Крымский р-н,х.Адагум</t>
  </si>
  <si>
    <t>Краснодарский край,Крымский р-н,х.Кубанская Колонка</t>
  </si>
  <si>
    <t>Краснодарский край,Крымский р-н,х.Адагум, ул.Молодежная</t>
  </si>
  <si>
    <t>Краснодарский край,Крымский р-н,х.Адагум, ул.Полевая</t>
  </si>
  <si>
    <t>Краснодарский край,Крымский р-н,х.Адагум, ул.Веселая</t>
  </si>
  <si>
    <t>Краснодарский край,Крымский р-н,х.Адагум, ул.Героев Афганцев</t>
  </si>
  <si>
    <t>Краснодарский край,Крымский р-н,х.Адагум, ул.Речная</t>
  </si>
  <si>
    <t>Краснодарский край,Крымский р-н,х.Непиль,ул.Кубанская,43</t>
  </si>
  <si>
    <t>сети водоснабжения х.Адагум</t>
  </si>
  <si>
    <t xml:space="preserve">                                                                                                                                                                                               Итого</t>
  </si>
  <si>
    <t xml:space="preserve">Административное здание  общей площадью 250,6 кв.м.
котельная общей площадью 27,5 кв.м
уборная общей площадью 3,8 кв.м
уборная общей площадью 3,1 кв.м
кран 1 шт
септик 1 шт
мощение
металлическая емкость 1 шт
(Решением № 1 от 07.04.2015 переведено в статус жилого помещения)
многоквартирный дом с 4 жилыми помещениями-квартиры и 1 нежилое помещение общего пользования:
- квартира №1-общей площадью 47,70 кв.м;
- квартира №2-общей площадью 57,4 кв.м;
- квартира №3-общей площадью 67,20 кв.м;
- квартира №4-общей площадью 70,60 кв.м.
</t>
  </si>
  <si>
    <t xml:space="preserve">Кадастровый номер: с 15.08.2014 по 06.04.2015
23:15:0207001:400
с 06.04.2015
кв.№1-23:15:0207001:582
кв.№2-23:15:0207001:581
кв.№3-23:15:0207001:584
кв.№4-23:15:0207001:583
</t>
  </si>
  <si>
    <t xml:space="preserve">год ввода в эксплуатацию 1985;
Глубина 200м
</t>
  </si>
  <si>
    <t>Краснодарский край,Крымский р-н,х.Кубанская Колонка,ул.Жукова,1А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</si>
  <si>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</si>
  <si>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Краснодарский край,Крымский р-н,х.Непиль,ул.Кубанская,12Б</t>
  </si>
  <si>
    <t xml:space="preserve">                                                                                                                            №1)   №23-23/028-23/028/801/2016-4176/1 от 05.04.2016г.            №2) №23-23/028-23/028/801/2016-4174/1 от 05.04.2016г.                №3)№23-23/028-23/028/801/2016-4179/1 от 05.04.2016г.          №4)№23-23/028-23/028/801/2016-4178/1 от 05.04.2016г.</t>
  </si>
  <si>
    <t>Краснодарский край,Крымский р-н,х.Адагум,ул.Ленина,47а</t>
  </si>
  <si>
    <t xml:space="preserve">год постройки:1967 г.;
памятник на братской могиле - бетонный, габаритные размеры:1,30х1,30,площадь 1,7 кв.м; 
мемориальная плита -2 шт.2,30х1,10,площадь 2,5 кв.м;
вечный огонь: бетонное основание 1,30х1,30,площадь 1,7 кв.м;
стелла металлическая на бетонном основании 4,7 кв.м;
мощение: бетонное покрытие 490кв.м
</t>
  </si>
  <si>
    <t>23:15:0201018:46</t>
  </si>
  <si>
    <t>17.09.2014г.№23-23-28/098/2014-016</t>
  </si>
  <si>
    <t>Краснодарский край,Крымский р-н,п.Нефтепромысловый,ул.Центральная,2А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</si>
  <si>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</si>
  <si>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</si>
  <si>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18.09.2014г.№23-23-28/098/2014-017</t>
  </si>
  <si>
    <t>23:15:0207001:0:54</t>
  </si>
  <si>
    <t>16.11.2011г.№23-23-28/098/2011-503</t>
  </si>
  <si>
    <t>23:15:0202001:333</t>
  </si>
  <si>
    <t>11.07.2016г.№23-23/028-23/028/005/2016-768-1</t>
  </si>
  <si>
    <t>водозаборный узел.х.Адагум</t>
  </si>
  <si>
    <t>Краснодарский край,Крымский р-н,х.Адагум,ул.Советская,143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</si>
  <si>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</si>
  <si>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>23:15:0201032:0:4</t>
  </si>
  <si>
    <t>16.06.2011г.№23-23-28/065/2011-027</t>
  </si>
  <si>
    <t>Краснодарский край,Крымский р-н,х.Адагум,ул.Мира,107Г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</si>
  <si>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</si>
  <si>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</si>
  <si>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>16.06.2011г.№23-23-28/065/2011-028</t>
  </si>
  <si>
    <t xml:space="preserve">год ввода в эксплуатацию 1973;
протяженность 492 м;
</t>
  </si>
  <si>
    <t>Краснодарский край,Крымский р-н,п.Нефтепромысловый,ул.Победы</t>
  </si>
  <si>
    <t>23:15:0204001:134</t>
  </si>
  <si>
    <t>17.09.2014г.№23-23-28/098/2014-013</t>
  </si>
  <si>
    <t>воздушные линии электопередач 0,4 Кв.пос.Нефтепромысловый ул.Центральная</t>
  </si>
  <si>
    <t>Краснодарский край,Крымский р-н,п.Нефтепромысловый,ул.Центральная</t>
  </si>
  <si>
    <t xml:space="preserve">год ввода в эксплуатацию 1973;
протяженность 595 м;
</t>
  </si>
  <si>
    <t>23:15:0204001:131</t>
  </si>
  <si>
    <t>17.09.2014г.№23-23-28/098/2014-015</t>
  </si>
  <si>
    <t>Краснодарский край,Крымский р-н,п.Нефтепромысловый,ул.Героев</t>
  </si>
  <si>
    <t xml:space="preserve">год ввода в эксплуатацию 1973;
протяженность 687 м;
</t>
  </si>
  <si>
    <t>23:15:0204001:132</t>
  </si>
  <si>
    <t>17.09.2014г.№23-23-28/098/2014-014</t>
  </si>
  <si>
    <t xml:space="preserve">год ввода в эксплуатацию 1973;
протяженность 475 м
</t>
  </si>
  <si>
    <t>воздушные линии электропередач 0,4 Кв.пос.Нефтепромысловый ул.Нефтяников</t>
  </si>
  <si>
    <t>Краснодарский край,Крымский р-н,п.Нефтепромысловый,ул.Нефтяников</t>
  </si>
  <si>
    <t>23:15:0204001:135</t>
  </si>
  <si>
    <t>17.09.2014г.№23-23-28/098/2014-012</t>
  </si>
  <si>
    <t>Краснодарский край,Крымский р-н,п.Нефтепромысловый,ул.Молодежная</t>
  </si>
  <si>
    <t xml:space="preserve">год ввода в эксплуатацию 1973;
протяженность 331 м;
</t>
  </si>
  <si>
    <t>23:15:0204001:136</t>
  </si>
  <si>
    <t>17.09.2014г.№23-23-28/098/2014-010</t>
  </si>
  <si>
    <t>Краснодарский край,Крымский р-н,п.Нефтепромысловый,ул.Заречная</t>
  </si>
  <si>
    <t xml:space="preserve">год ввода в эксплуатацию 1973;
протяженность 832 м;
</t>
  </si>
  <si>
    <t>23:15:0204001:133</t>
  </si>
  <si>
    <t>18.09.2014г.№23-23-28/098/2014-011</t>
  </si>
  <si>
    <t>Краснодарский край,Крымский р-н,х.Адагум,ул.Земледельцев</t>
  </si>
  <si>
    <t>Краснодарский край,Крымский р-н,х.Кубанская Колонка, с.Баранцовское</t>
  </si>
  <si>
    <t xml:space="preserve">ул.Садовая -1,0 км –асфальт
ул.Кубанская-11,0 км-щебень,4,0км-асфальт;
ул.Новоселов-1,0км-асфальт
</t>
  </si>
  <si>
    <t>Краснодарский край,Крымский р-н,х.Непиль</t>
  </si>
  <si>
    <t>дорога асфальт.6,0 км, щебень 11,0 км х.Непиль</t>
  </si>
  <si>
    <t>Краснодарский край,Крымский р-н,п.Нефтепромысловый</t>
  </si>
  <si>
    <t>Краснодарский край,Крымский р-н,х.Аккерменка</t>
  </si>
  <si>
    <t>газопровод ул.Земледельцев х.Адагум</t>
  </si>
  <si>
    <t>Краснодарский край,Крымский р-н,х.Пролетарский</t>
  </si>
  <si>
    <t>Краснодарский край,Крымский р-н,х.Новомихайловский</t>
  </si>
  <si>
    <t>Краснодарский край,Крымский р-н,с.Баранцовское</t>
  </si>
  <si>
    <t xml:space="preserve">Протяженность 2,5 км-
асфальт .
</t>
  </si>
  <si>
    <t>дорога  х.Аккерменка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</si>
  <si>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</si>
  <si>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</si>
  <si>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</si>
  <si>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</si>
  <si>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</si>
  <si>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</si>
  <si>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</si>
  <si>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</si>
  <si>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</si>
  <si>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</si>
  <si>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</si>
  <si>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</si>
  <si>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</si>
  <si>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</si>
  <si>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</si>
  <si>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</si>
  <si>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</si>
  <si>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</si>
  <si>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</si>
  <si>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</si>
  <si>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</si>
  <si>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</si>
  <si>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</si>
  <si>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</si>
  <si>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</si>
  <si>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</si>
  <si>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</si>
  <si>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</si>
  <si>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</si>
  <si>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</si>
  <si>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</si>
  <si>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</si>
  <si>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</si>
  <si>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</si>
  <si>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</si>
  <si>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</si>
  <si>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</si>
  <si>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</si>
  <si>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</si>
  <si>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</si>
  <si>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</si>
  <si>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</si>
  <si>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</si>
  <si>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металлический,общая протяженность 159,8 м
окрашен
</t>
  </si>
  <si>
    <t>Краснодарский край,Крымский р-н,х.Непиль,ул.Кубанская,43Г</t>
  </si>
  <si>
    <t xml:space="preserve">Надземный газопровод 100м
металлические опоры высотой 2,2 м
трубы стальные,диаметр 80мм
</t>
  </si>
  <si>
    <t xml:space="preserve">Братская могила(Стелла
пос.Нефтепромысловый, 
ул.Центральная, №2а
</t>
  </si>
  <si>
    <t>Братская могила(памятник на братской могиле, х.Адагум ул.Ленина,47а)</t>
  </si>
  <si>
    <t>Год постройки 1973; Протяженность - 292м</t>
  </si>
  <si>
    <t>Краснодарский край,Крымский р-н,х.Непиль,ул.Кубанская</t>
  </si>
  <si>
    <t>23:15:0207001:535</t>
  </si>
  <si>
    <t>11.11.2015г №23-23/028-23/028/803/2015-268/2</t>
  </si>
  <si>
    <t>Год постройки 1973; Протяженность – 3427м</t>
  </si>
  <si>
    <t>Краснодарский край,Крымский р-н,х.Адагум-п.Нефтепромысловый</t>
  </si>
  <si>
    <t>23:15:0203000:677</t>
  </si>
  <si>
    <t>11.11.2015г №23-23/028-23/028/803/2015-263/2</t>
  </si>
  <si>
    <t>Краснодарский край,Крымский р-н,х.Адагум,ул.Советская,144</t>
  </si>
  <si>
    <t xml:space="preserve">
полиэтиленовые трубы 472 п/м
</t>
  </si>
  <si>
    <t>стальные трубы 185 п/м</t>
  </si>
  <si>
    <t>Краснодарский край,Крымский р-н,х.Кубанская Колонка-с.Баранцовское</t>
  </si>
  <si>
    <t>Трансформаторная подстанция ТП 250 кВт; назначение:коммунально-бытовое</t>
  </si>
  <si>
    <t>23:15:0204001:208</t>
  </si>
  <si>
    <t>11.11.2015г №23-23/028-23/028/803/2015-266/2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</si>
  <si>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</si>
  <si>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</si>
  <si>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</si>
  <si>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протяженность 12,5 км в т.ч.   щебень 12,5 км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</si>
  <si>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</si>
  <si>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</si>
  <si>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</si>
  <si>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</si>
  <si>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</si>
  <si>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</si>
  <si>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</si>
  <si>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распределительный газопровод ул.Новопокровская с.Новопокровское</t>
  </si>
  <si>
    <t>год ввода в эксплуатацию -2009;    протяженность -500м</t>
  </si>
  <si>
    <t>год ввода в эксплуатацию -2009;    протяженность -779м</t>
  </si>
  <si>
    <t>год ввода в эксплуатацию -2012;    протяженность -360м</t>
  </si>
  <si>
    <t>год ввода в эксплуатацию -2009;    протяженность -12064м</t>
  </si>
  <si>
    <t>стальные трубы 11625 п/м; асбестоцементные - 14435 м.</t>
  </si>
  <si>
    <t>РАЗДЕЛ 2.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</si>
  <si>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</si>
  <si>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</si>
  <si>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</si>
  <si>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</si>
  <si>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местонахождение земельного участка</t>
  </si>
  <si>
    <t>кадастровый номер земельного участка</t>
  </si>
  <si>
    <t>категория и целевое назначение земельного участка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</si>
  <si>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</si>
  <si>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</si>
  <si>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</si>
  <si>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борцовский ковер</t>
  </si>
  <si>
    <t xml:space="preserve">год выпуска 2011 г.
цвет: темно-коричневый, черный состоит из 43-х матов объединенных  в единое целое
габар.разм.8м*8 м
толщина 40мм,изготовлено из ткани ПВХ
</t>
  </si>
  <si>
    <t xml:space="preserve">год выпуска 2016 г.
цвет: темно-коричневый, черный состоит из 43-х матов объединенных  в единое целое
габар.разм.8м*8 м
толщина 40мм,изготовлено из ткани ПВХ
</t>
  </si>
  <si>
    <t>1.013.8.0006</t>
  </si>
  <si>
    <t>1.013.8.0094</t>
  </si>
  <si>
    <t>детский игровой комплекс</t>
  </si>
  <si>
    <t xml:space="preserve">год выпуска 2012 г.
металлический
</t>
  </si>
  <si>
    <t>1.013.8.0021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</si>
  <si>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</si>
  <si>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</si>
  <si>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</si>
  <si>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32</t>
  </si>
  <si>
    <t xml:space="preserve">Год выпуска 2013г.
включает в себя комплекс детских игровых сооружений(качели, горка, песочница)
</t>
  </si>
  <si>
    <t>1.013.8.0034</t>
  </si>
  <si>
    <t>детский игровой комплекс ДИК 33</t>
  </si>
  <si>
    <t>1.013.8.0040</t>
  </si>
  <si>
    <t>Год выпуска 2013 г. металлический, окрашен, состоит из 3-х предметов</t>
  </si>
  <si>
    <t>детский игровой комплекс ДИК 34</t>
  </si>
  <si>
    <t>1.013.8.0060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</si>
  <si>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</si>
  <si>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</si>
  <si>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</si>
  <si>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</si>
  <si>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</si>
  <si>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комплекс "ВК-25"</t>
  </si>
  <si>
    <t>Косилка КРН-2,1Б</t>
  </si>
  <si>
    <t>косилка КРН03</t>
  </si>
  <si>
    <t>насос скважинный ЭЦВ 6-16-140</t>
  </si>
  <si>
    <t>насос ЭЦВ 8-25-125 (Ливны) погружной</t>
  </si>
  <si>
    <t>Паспорт на газопровод низкого давления х.Непиль</t>
  </si>
  <si>
    <t>Преобразователь частоты RI200-018G/022P-4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</si>
  <si>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</si>
  <si>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</si>
  <si>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</si>
  <si>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</si>
  <si>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</si>
  <si>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</si>
  <si>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</si>
  <si>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</si>
  <si>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</si>
  <si>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1.010.9.0050</t>
  </si>
  <si>
    <t>1.010.4.0139</t>
  </si>
  <si>
    <t>1.085.2.0005</t>
  </si>
  <si>
    <t>1.010.9.0047</t>
  </si>
  <si>
    <t>1.010.9.0044</t>
  </si>
  <si>
    <t>1.013.4.0056</t>
  </si>
  <si>
    <t>1.010.9.0067</t>
  </si>
  <si>
    <t>1.085.2.0002</t>
  </si>
  <si>
    <t>1.010.4.0138</t>
  </si>
  <si>
    <t>1.010.5.0004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</si>
  <si>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</si>
  <si>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</si>
  <si>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</si>
  <si>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</si>
  <si>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</si>
  <si>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</si>
  <si>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Комплекс гимнастических сооружений, металлический, состоит из 10 элементо</t>
  </si>
  <si>
    <t>агрегат, состоящий из двигателя, насоса и др. вспомогательных узлов</t>
  </si>
  <si>
    <t xml:space="preserve"> Центробежный электронасос для подъема воды из артезианских скважин, агрегат, состоящий из двигателя, насоса и др. вспомогательных узлов</t>
  </si>
  <si>
    <t>х.Непиль</t>
  </si>
  <si>
    <t>Преобразователь частоты для 3-фазных асинхронных двигателей
к насосам, вентиляторам, компрессорам, экструдерам, механизмам и т.д.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</si>
  <si>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</si>
  <si>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</si>
  <si>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</si>
  <si>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</si>
  <si>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</si>
  <si>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</si>
  <si>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</t>
  </si>
  <si>
    <t>1.010.3.0025</t>
  </si>
  <si>
    <t>Здание МКУК "СКЦ Адагумского сельского поселения"</t>
  </si>
  <si>
    <t>Год ввода в эксплуатацию 1963; нежилое здание. Площадь 1047,1 кв.м.</t>
  </si>
  <si>
    <t>23:15:0201018:52</t>
  </si>
  <si>
    <t>27.07.2013 № 23-23-28/088/2013-211</t>
  </si>
  <si>
    <t>Здание СК х.Непиль</t>
  </si>
  <si>
    <t>Краснодарский край,Крымский р-н,х.Непиль, ул.Кубанская,12а</t>
  </si>
  <si>
    <t>Год ввода в эксплуатацию 1969; нежилое здание. Площадь 294,7 кв.м.</t>
  </si>
  <si>
    <t>23:15:0207001:412</t>
  </si>
  <si>
    <t>10.10.2014 № 23-23-28/105/2014-147</t>
  </si>
  <si>
    <t>Здание СК х.Кубанская Колонка</t>
  </si>
  <si>
    <t>Краснодарский край,Крымский р-н,х.Кубанская Колонка, ул.Жукова,51</t>
  </si>
  <si>
    <t>Год ввода в эксплуатацию 1963; нежилое здание. Площадь 481,6 кв.м.</t>
  </si>
  <si>
    <t>Здание СК с.Новопокровское</t>
  </si>
  <si>
    <t>Краснодарский край,Крымский р-н,с.Новопокровское,ул.Новопокровская,5а</t>
  </si>
  <si>
    <t>1.010.3.0026</t>
  </si>
  <si>
    <t xml:space="preserve">земельный участок для эксплуатации и обслуживания кладбища, 
х. Кубанская Колонка, ул. Жукова, 11-а
</t>
  </si>
  <si>
    <t>1.010.3.0024</t>
  </si>
  <si>
    <t xml:space="preserve">земельный участок для эксплуатации и обслуживания кладбища, 
с. Баранцовское, ул. Ворошилова, 28-а
</t>
  </si>
  <si>
    <t>1.010.3.0028</t>
  </si>
  <si>
    <t xml:space="preserve">земельный участок для эксплуатации и обслуживания кладбища, 
х. Аккерменка, ул. Луговая, 2-а
</t>
  </si>
  <si>
    <t>1.010.3.0027</t>
  </si>
  <si>
    <t xml:space="preserve">земельный участок для эксплуатации и обслуживания кладбища, 
х. Адагум, ул. Комсомольская, 2-г
</t>
  </si>
  <si>
    <t>1.010.3.0030</t>
  </si>
  <si>
    <t xml:space="preserve">земельный участок для эксплуатации и обслуживания кладбища, 
х. Адагум, ул. Пушкина, 43/1
</t>
  </si>
  <si>
    <t>1.010.3.0029</t>
  </si>
  <si>
    <t xml:space="preserve">земельный участок для эксплуатации и обслуживания кладбища, 
х. Непиль, ул. Кубанская, 110-а
</t>
  </si>
  <si>
    <t>земельный участок для эксплуатации и обслуживания кладбища, +1130м на запд от окраины хутора Новомихайловский (секция 35 контур 15)</t>
  </si>
  <si>
    <t xml:space="preserve">земельный участок для эксплуатации и обслуживания кладбища, п. Нефтепромысловый, ул. Героев, №2а;
западная окраина поселка Нефтепромысловый
</t>
  </si>
  <si>
    <t>1.010.3.0031</t>
  </si>
  <si>
    <t>1.010.3.0032</t>
  </si>
  <si>
    <t>1944 кв. м</t>
  </si>
  <si>
    <t xml:space="preserve">23:15:0203000:626;
</t>
  </si>
  <si>
    <t>2564 кв. м</t>
  </si>
  <si>
    <t xml:space="preserve">23:15:0000000:184;
</t>
  </si>
  <si>
    <t>7999 кв. м.</t>
  </si>
  <si>
    <t>1616 кв. м</t>
  </si>
  <si>
    <t xml:space="preserve">23:15:0203000:572;
</t>
  </si>
  <si>
    <t xml:space="preserve">23:15:0217001:23;
</t>
  </si>
  <si>
    <t>2650 кв. м</t>
  </si>
  <si>
    <t xml:space="preserve">23:15:0000000:160;
</t>
  </si>
  <si>
    <t xml:space="preserve">23:15:0201001:20;
</t>
  </si>
  <si>
    <t xml:space="preserve">23:15:0207001:399;
</t>
  </si>
  <si>
    <t>10572 кв. м</t>
  </si>
  <si>
    <t>артезианская скважина№4, расположенная по адресу:Краснодарский край, Крымский район, х.Адагум, ул.Комсомольская, дом №78</t>
  </si>
  <si>
    <t>Краснодарский край, Крымский район, х.Адагум, ул.Комсомольская, дом №78</t>
  </si>
  <si>
    <t>артезианская скважина№4, Площадь:общая высота 150м. Инвентарный номер:41894. Литер:I</t>
  </si>
  <si>
    <t>23:15:0201008:0:1</t>
  </si>
  <si>
    <t>16.06.2011г.№23-23-28/065/2011-026</t>
  </si>
  <si>
    <t>артезианская скважина№2, расположенная по адресу:Краснодарский край, Крымский район, х.Адагум, ул.Комсомольская, дом №27-а</t>
  </si>
  <si>
    <t>Краснодарский край, Крымский район, х.Адагум, ул.Комсомольская, дом №27-а</t>
  </si>
  <si>
    <t>артезианская скважина№2, Площадь:общая высота 281м. Инвентарный номер:42042. Литер:I</t>
  </si>
  <si>
    <t>23:15:0201012:0:7</t>
  </si>
  <si>
    <t>16.11.2011г.№23-23-28/098/2011-502</t>
  </si>
  <si>
    <t>артезианская скважина№2, расположенная по адресу:Краснодарский край, Крымский район, х.Непиль,ул.Садовая,20а</t>
  </si>
  <si>
    <t>Краснодарский край, Крымский район, х.Непиль,ул.Садовая, 20а</t>
  </si>
  <si>
    <t>артезианская скважина. Площадь:общая высота 150.0000м. Инвентарный номер:40792. Литер:I</t>
  </si>
  <si>
    <t>23:15:0207001:0:47</t>
  </si>
  <si>
    <t>16.06.2011г.№23-23-28/065/2011-029</t>
  </si>
  <si>
    <t xml:space="preserve">земельный участок для эксплуатации и обслуживания кладбища, 
+350м на юго-восток от окраины  села Новопокровское (секция 34 контур 43)
</t>
  </si>
  <si>
    <t>земли населенных пунктов для эксплуатации и обслуживания кладбища</t>
  </si>
  <si>
    <t xml:space="preserve">23:15:0203000:628;
23:15:0000000:207;
</t>
  </si>
  <si>
    <t>,.площадь земельного участка</t>
  </si>
  <si>
    <t>5975 кв.м.</t>
  </si>
  <si>
    <t>1352 кв. м                               779  кв.м.</t>
  </si>
  <si>
    <t>1.080.1.0045</t>
  </si>
  <si>
    <t>земельный участок для эксплуатации артезианской скважины, расположенной по адресу:Краснодарский край, Крымский район,х.Адагум, ул.Советская,143</t>
  </si>
  <si>
    <t>2500 кв.м.</t>
  </si>
  <si>
    <t xml:space="preserve">23:15:0212000:414;
</t>
  </si>
  <si>
    <t xml:space="preserve">23:15:0201032:121;
</t>
  </si>
  <si>
    <t>земли населенных пунктов - для эксплуатации артезианской скважины</t>
  </si>
  <si>
    <t>1.085.1.0041</t>
  </si>
  <si>
    <t xml:space="preserve">23:15:0203000:849;
</t>
  </si>
  <si>
    <t>1982 кв.м.</t>
  </si>
  <si>
    <t>земельный участок для коммунального обслуживания , расположенный по адресу:Краснодарский край, Крымский район,х.Адагум, ул.Мира,107-г</t>
  </si>
  <si>
    <t>1.085.1.0042</t>
  </si>
  <si>
    <t xml:space="preserve">23:15:0201018:77;
</t>
  </si>
  <si>
    <t>900 кв.м.</t>
  </si>
  <si>
    <t>земли населенных пунктов - коммунальное обслуживание</t>
  </si>
  <si>
    <t>1142 кв.м.</t>
  </si>
  <si>
    <t xml:space="preserve">земельный участок для эксплуатации административного здания, расположенный по адресу:Краснодарский край, Крымский район, х.Адагум, ул.Советская,144 </t>
  </si>
  <si>
    <t>1.085.1.0044</t>
  </si>
  <si>
    <t xml:space="preserve">23:15:0201012:45;
</t>
  </si>
  <si>
    <t>земли населенных пунктов - для эксплуатации административного здания</t>
  </si>
  <si>
    <t>1.085.1.0045</t>
  </si>
  <si>
    <t>земельный участок для коммунального обслуживания, расположенный по адресу:Краснодарский край, Крымский район,х.Кубанская Колонка, ул.Жукова,1-а</t>
  </si>
  <si>
    <t>3000 кв.м.</t>
  </si>
  <si>
    <t xml:space="preserve">23:15:0203000:769;
</t>
  </si>
  <si>
    <t>1.085.1.0046</t>
  </si>
  <si>
    <t xml:space="preserve">23:15:0212000:448;
</t>
  </si>
  <si>
    <t>2000 кв.м.</t>
  </si>
  <si>
    <t>1.085.1.0048</t>
  </si>
  <si>
    <t>земельный участок (территория) общего пользования, расположенный по адресу:Краснодарский край, Крымский район, п.Нефтепромысловый, ул.Центральная, уч.2а</t>
  </si>
  <si>
    <t xml:space="preserve">23:15:0204001:234;
</t>
  </si>
  <si>
    <t>326 кв.м.</t>
  </si>
  <si>
    <t>земли населенных пунктов - земельные участки (территории) общего пользования</t>
  </si>
  <si>
    <t>памятник В.И.Ленину, расположенный по адресу:Краснодарский край, Крымский район,х.Адагум, ул.Ленина, дом №21-а</t>
  </si>
  <si>
    <t>Краснодарский край, Крымский район,х.Адагум, ул.Ленина, дом №21-а</t>
  </si>
  <si>
    <t>памятник В.И.Ленину, назначение: культурно-зрелищное. Площадь: общая 64 кв.м.</t>
  </si>
  <si>
    <t>23:15:0201017:130</t>
  </si>
  <si>
    <t>11.11.2015г №23-23/028-23/028/803/2015-265/2</t>
  </si>
  <si>
    <t>земельный участок для коммунального обслуживания, расположенный по адресу:Краснодарский край,Крымский район,х.Адагум, ул.Комсомольская,78</t>
  </si>
  <si>
    <t>земельный участок для коммунального обслуживания, расположенный по адресу:Краснодарский край, Крымский район, х.Непиль, ул.Садовая, дом №20а</t>
  </si>
  <si>
    <t>Договор аренды от 22.03.2010г.№1 с МУП "Варениковское коммунальное хозяйство"</t>
  </si>
  <si>
    <t>Договор аренды от 22.03.2010г.№2 с МУП "Варениковское коммунальное хозяйство"</t>
  </si>
  <si>
    <t>Балансовая стоимость земельных участков - 2159157,84 рублей</t>
  </si>
  <si>
    <t>Земельные участки, находящиеся в собственности Адагумского сельского поселения -казна</t>
  </si>
  <si>
    <t>Год ввода в эксплуатацию 1969; нежилое здание. Площадь 662 кв.м.</t>
  </si>
  <si>
    <t>по состоянию на 01.03.2020 г.</t>
  </si>
  <si>
    <t>Договор аренды электросетевого имущества от 13.01.2020 №1 с ПАО "Кубаньэнерго"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</si>
</sst>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0" fontId="2" fillId="2" borderId="5" xfId="0" applyNumberFormat="1" applyFont="1" applyFill="1" applyBorder="1" applyAlignment="1">
      <alignment horizontal="left" vertical="top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12" xfId="0" applyNumberFormat="1" applyFont="1" applyFill="1" applyBorder="1" applyAlignment="1">
      <alignment horizontal="left" vertical="top" wrapText="1"/>
    </xf>
    <xf numFmtId="0" fontId="2" fillId="2" borderId="15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 shrinkToFit="1"/>
    </xf>
    <xf numFmtId="0" fontId="1" fillId="0" borderId="8" xfId="0" applyFont="1" applyBorder="1" applyAlignment="1">
      <alignment wrapText="1"/>
    </xf>
    <xf numFmtId="0" fontId="1" fillId="0" borderId="14" xfId="0" applyFont="1" applyBorder="1" applyAlignment="1">
      <alignment wrapText="1" shrinkToFit="1"/>
    </xf>
    <xf numFmtId="0" fontId="1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wrapText="1" shrinkToFit="1"/>
    </xf>
    <xf numFmtId="0" fontId="6" fillId="2" borderId="5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shrinkToFit="1"/>
    </xf>
    <xf numFmtId="0" fontId="10" fillId="0" borderId="0" xfId="0" applyFont="1" applyAlignment="1">
      <alignment wrapText="1"/>
    </xf>
    <xf numFmtId="0" fontId="10" fillId="0" borderId="0" xfId="0" applyFont="1"/>
    <xf numFmtId="0" fontId="1" fillId="0" borderId="8" xfId="0" applyFont="1" applyBorder="1"/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 shrinkToFi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6" xfId="0" applyNumberFormat="1" applyFont="1" applyFill="1" applyBorder="1" applyAlignment="1">
      <alignment horizontal="left" vertical="top" wrapText="1"/>
    </xf>
    <xf numFmtId="0" fontId="12" fillId="2" borderId="10" xfId="0" applyNumberFormat="1" applyFont="1" applyFill="1" applyBorder="1" applyAlignment="1">
      <alignment horizontal="left" vertical="top" wrapText="1"/>
    </xf>
    <xf numFmtId="0" fontId="12" fillId="2" borderId="13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" fillId="0" borderId="14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19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wrapText="1"/>
    </xf>
    <xf numFmtId="4" fontId="2" fillId="2" borderId="10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6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0" borderId="17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 wrapText="1" readingOrder="2"/>
    </xf>
    <xf numFmtId="0" fontId="0" fillId="0" borderId="3" xfId="0" applyBorder="1" applyAlignment="1">
      <alignment horizontal="center" vertical="top" wrapText="1" readingOrder="2"/>
    </xf>
    <xf numFmtId="0" fontId="0" fillId="0" borderId="4" xfId="0" applyBorder="1" applyAlignment="1">
      <alignment horizontal="center" vertical="top" wrapText="1" readingOrder="2"/>
    </xf>
    <xf numFmtId="0" fontId="12" fillId="2" borderId="20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6"/>
  <sheetViews>
    <sheetView tabSelected="1" topLeftCell="A53" zoomScale="80" zoomScaleNormal="80" workbookViewId="0">
      <selection activeCell="I53" sqref="I53"/>
    </sheetView>
  </sheetViews>
  <sheetFormatPr defaultRowHeight="15" x14ac:dyDescent="0.25"/>
  <cols>
    <col min="1" max="1" width="6.85546875" style="28" customWidth="1"/>
    <col min="2" max="2" width="23.5703125" style="6" customWidth="1"/>
    <col min="3" max="3" width="19" style="6" customWidth="1"/>
    <col min="4" max="4" width="25.28515625" style="6" customWidth="1"/>
    <col min="5" max="5" width="14.5703125" style="6" customWidth="1"/>
    <col min="6" max="6" width="12.7109375" style="6" customWidth="1"/>
    <col min="7" max="7" width="13.85546875" style="6" customWidth="1"/>
    <col min="8" max="8" width="13" style="6" customWidth="1"/>
    <col min="9" max="9" width="12.42578125" style="6" customWidth="1"/>
    <col min="10" max="11" width="13.28515625" style="6" customWidth="1"/>
  </cols>
  <sheetData>
    <row r="1" spans="1:17" s="37" customFormat="1" x14ac:dyDescent="0.25">
      <c r="A1" s="35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7" x14ac:dyDescent="0.25">
      <c r="D2" s="6" t="s">
        <v>459</v>
      </c>
    </row>
    <row r="3" spans="1:17" x14ac:dyDescent="0.25">
      <c r="F3" s="36" t="s">
        <v>0</v>
      </c>
    </row>
    <row r="4" spans="1:17" s="33" customFormat="1" ht="74.25" x14ac:dyDescent="0.2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17</v>
      </c>
      <c r="K4" s="24" t="s">
        <v>18</v>
      </c>
      <c r="L4" s="32"/>
      <c r="M4" s="32"/>
      <c r="N4" s="32"/>
      <c r="O4" s="32"/>
      <c r="P4" s="32"/>
      <c r="Q4" s="32"/>
    </row>
    <row r="5" spans="1:17" s="30" customFormat="1" ht="11.25" x14ac:dyDescent="0.2">
      <c r="A5" s="79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1"/>
      <c r="L5" s="29"/>
      <c r="M5" s="29"/>
      <c r="N5" s="29"/>
      <c r="O5" s="29"/>
      <c r="P5" s="29"/>
      <c r="Q5" s="29"/>
    </row>
    <row r="6" spans="1:17" s="30" customFormat="1" ht="90" x14ac:dyDescent="0.2">
      <c r="A6" s="1">
        <v>1</v>
      </c>
      <c r="B6" s="1" t="s">
        <v>20</v>
      </c>
      <c r="C6" s="14" t="s">
        <v>23</v>
      </c>
      <c r="D6" s="1" t="s">
        <v>19</v>
      </c>
      <c r="E6" s="1" t="s">
        <v>21</v>
      </c>
      <c r="F6" s="1" t="s">
        <v>22</v>
      </c>
      <c r="G6" s="14" t="s">
        <v>14</v>
      </c>
      <c r="H6" s="14" t="s">
        <v>15</v>
      </c>
      <c r="I6" s="14" t="s">
        <v>16</v>
      </c>
      <c r="J6" s="1">
        <v>78020.820000000007</v>
      </c>
      <c r="K6" s="1">
        <v>0</v>
      </c>
      <c r="L6" s="29"/>
      <c r="M6" s="29"/>
      <c r="N6" s="29"/>
      <c r="O6" s="29"/>
      <c r="P6" s="29"/>
      <c r="Q6" s="29"/>
    </row>
    <row r="7" spans="1:17" s="30" customFormat="1" ht="78.75" x14ac:dyDescent="0.2">
      <c r="A7" s="31">
        <v>2</v>
      </c>
      <c r="B7" s="14" t="s">
        <v>11</v>
      </c>
      <c r="C7" s="14" t="s">
        <v>23</v>
      </c>
      <c r="D7" s="15" t="s">
        <v>13</v>
      </c>
      <c r="E7" s="14"/>
      <c r="F7" s="14"/>
      <c r="G7" s="14" t="s">
        <v>14</v>
      </c>
      <c r="H7" s="14" t="s">
        <v>15</v>
      </c>
      <c r="I7" s="14" t="s">
        <v>16</v>
      </c>
      <c r="J7" s="1">
        <v>332036.82</v>
      </c>
      <c r="K7" s="1">
        <v>0</v>
      </c>
      <c r="L7" s="29"/>
      <c r="M7" s="29"/>
      <c r="N7" s="29"/>
      <c r="O7" s="29"/>
      <c r="P7" s="29"/>
      <c r="Q7" s="29"/>
    </row>
    <row r="8" spans="1:17" s="30" customFormat="1" ht="78.75" x14ac:dyDescent="0.2">
      <c r="A8" s="31">
        <v>3</v>
      </c>
      <c r="B8" s="16" t="s">
        <v>24</v>
      </c>
      <c r="C8" s="14" t="s">
        <v>23</v>
      </c>
      <c r="D8" s="17" t="s">
        <v>25</v>
      </c>
      <c r="E8" s="14"/>
      <c r="F8" s="14"/>
      <c r="G8" s="14" t="s">
        <v>14</v>
      </c>
      <c r="H8" s="14" t="s">
        <v>15</v>
      </c>
      <c r="I8" s="14" t="s">
        <v>16</v>
      </c>
      <c r="J8" s="1">
        <v>21921.84</v>
      </c>
      <c r="K8" s="1">
        <v>0</v>
      </c>
      <c r="L8" s="29"/>
      <c r="M8" s="29"/>
      <c r="N8" s="29"/>
      <c r="O8" s="29"/>
      <c r="P8" s="29"/>
      <c r="Q8" s="29"/>
    </row>
    <row r="9" spans="1:17" s="30" customFormat="1" ht="78.75" x14ac:dyDescent="0.2">
      <c r="A9" s="31">
        <v>4</v>
      </c>
      <c r="B9" s="14" t="s">
        <v>26</v>
      </c>
      <c r="C9" s="14" t="s">
        <v>23</v>
      </c>
      <c r="D9" s="18" t="s">
        <v>27</v>
      </c>
      <c r="E9" s="14"/>
      <c r="F9" s="14"/>
      <c r="G9" s="14" t="s">
        <v>14</v>
      </c>
      <c r="H9" s="14" t="s">
        <v>15</v>
      </c>
      <c r="I9" s="14" t="s">
        <v>16</v>
      </c>
      <c r="J9" s="1">
        <v>1623.24</v>
      </c>
      <c r="K9" s="1">
        <v>0</v>
      </c>
      <c r="L9" s="29"/>
      <c r="M9" s="29"/>
      <c r="N9" s="29"/>
      <c r="O9" s="29"/>
      <c r="P9" s="29"/>
      <c r="Q9" s="29"/>
    </row>
    <row r="10" spans="1:17" s="30" customFormat="1" ht="78.75" x14ac:dyDescent="0.2">
      <c r="A10" s="31">
        <v>5</v>
      </c>
      <c r="B10" s="52" t="s">
        <v>352</v>
      </c>
      <c r="C10" s="20" t="s">
        <v>32</v>
      </c>
      <c r="D10" s="52" t="s">
        <v>353</v>
      </c>
      <c r="E10" s="1" t="s">
        <v>354</v>
      </c>
      <c r="F10" s="1" t="s">
        <v>355</v>
      </c>
      <c r="G10" s="14" t="s">
        <v>14</v>
      </c>
      <c r="H10" s="14" t="s">
        <v>15</v>
      </c>
      <c r="I10" s="14" t="s">
        <v>16</v>
      </c>
      <c r="J10" s="53">
        <v>7375312.4400000004</v>
      </c>
      <c r="K10" s="53">
        <v>2342177.48</v>
      </c>
      <c r="L10" s="29"/>
      <c r="M10" s="29"/>
      <c r="N10" s="29"/>
      <c r="O10" s="29"/>
      <c r="P10" s="29"/>
      <c r="Q10" s="29"/>
    </row>
    <row r="11" spans="1:17" s="30" customFormat="1" ht="78.75" x14ac:dyDescent="0.2">
      <c r="A11" s="31">
        <v>6</v>
      </c>
      <c r="B11" s="52" t="s">
        <v>356</v>
      </c>
      <c r="C11" s="20" t="s">
        <v>357</v>
      </c>
      <c r="D11" s="52" t="s">
        <v>358</v>
      </c>
      <c r="E11" s="1" t="s">
        <v>359</v>
      </c>
      <c r="F11" s="1" t="s">
        <v>360</v>
      </c>
      <c r="G11" s="14" t="s">
        <v>14</v>
      </c>
      <c r="H11" s="14" t="s">
        <v>15</v>
      </c>
      <c r="I11" s="14" t="s">
        <v>16</v>
      </c>
      <c r="J11" s="53">
        <v>1096568.7</v>
      </c>
      <c r="K11" s="53">
        <v>461587.22</v>
      </c>
      <c r="L11" s="29"/>
      <c r="M11" s="29"/>
      <c r="N11" s="29"/>
      <c r="O11" s="29"/>
      <c r="P11" s="29"/>
      <c r="Q11" s="29"/>
    </row>
    <row r="12" spans="1:17" s="30" customFormat="1" ht="78.75" x14ac:dyDescent="0.2">
      <c r="A12" s="31">
        <v>7</v>
      </c>
      <c r="B12" s="52" t="s">
        <v>361</v>
      </c>
      <c r="C12" s="20" t="s">
        <v>362</v>
      </c>
      <c r="D12" s="52" t="s">
        <v>363</v>
      </c>
      <c r="E12" s="53"/>
      <c r="F12" s="53"/>
      <c r="G12" s="14" t="s">
        <v>14</v>
      </c>
      <c r="H12" s="14" t="s">
        <v>15</v>
      </c>
      <c r="I12" s="14" t="s">
        <v>16</v>
      </c>
      <c r="J12" s="53">
        <v>21792.240000000002</v>
      </c>
      <c r="K12" s="53">
        <v>7451.53</v>
      </c>
      <c r="L12" s="29"/>
      <c r="M12" s="29"/>
      <c r="N12" s="29"/>
      <c r="O12" s="29"/>
      <c r="P12" s="29"/>
      <c r="Q12" s="29"/>
    </row>
    <row r="13" spans="1:17" s="30" customFormat="1" ht="78.75" x14ac:dyDescent="0.2">
      <c r="A13" s="31">
        <v>8</v>
      </c>
      <c r="B13" s="52" t="s">
        <v>364</v>
      </c>
      <c r="C13" s="20" t="s">
        <v>365</v>
      </c>
      <c r="D13" s="52" t="s">
        <v>458</v>
      </c>
      <c r="E13" s="53"/>
      <c r="F13" s="53"/>
      <c r="G13" s="14" t="s">
        <v>14</v>
      </c>
      <c r="H13" s="14" t="s">
        <v>15</v>
      </c>
      <c r="I13" s="14" t="s">
        <v>16</v>
      </c>
      <c r="J13" s="53">
        <v>100585.66</v>
      </c>
      <c r="K13" s="53">
        <v>86582.23</v>
      </c>
      <c r="L13" s="29"/>
      <c r="M13" s="29"/>
      <c r="N13" s="29"/>
      <c r="O13" s="29"/>
      <c r="P13" s="29"/>
      <c r="Q13" s="29"/>
    </row>
    <row r="14" spans="1:17" s="30" customFormat="1" ht="78.75" x14ac:dyDescent="0.2">
      <c r="A14" s="31">
        <v>9</v>
      </c>
      <c r="B14" s="14" t="s">
        <v>28</v>
      </c>
      <c r="C14" s="14" t="s">
        <v>32</v>
      </c>
      <c r="D14" s="17" t="s">
        <v>29</v>
      </c>
      <c r="E14" s="14"/>
      <c r="F14" s="14"/>
      <c r="G14" s="14" t="s">
        <v>14</v>
      </c>
      <c r="H14" s="14" t="s">
        <v>15</v>
      </c>
      <c r="I14" s="14" t="s">
        <v>16</v>
      </c>
      <c r="J14" s="1">
        <v>18205.47</v>
      </c>
      <c r="K14" s="1">
        <v>0</v>
      </c>
      <c r="L14" s="29"/>
      <c r="M14" s="29"/>
      <c r="N14" s="29"/>
      <c r="O14" s="29"/>
      <c r="P14" s="29"/>
      <c r="Q14" s="29"/>
    </row>
    <row r="15" spans="1:17" s="30" customFormat="1" ht="78.75" x14ac:dyDescent="0.2">
      <c r="A15" s="31">
        <v>10</v>
      </c>
      <c r="B15" s="14" t="s">
        <v>28</v>
      </c>
      <c r="C15" s="14" t="s">
        <v>32</v>
      </c>
      <c r="D15" s="16" t="s">
        <v>29</v>
      </c>
      <c r="E15" s="14"/>
      <c r="F15" s="14"/>
      <c r="G15" s="14" t="s">
        <v>14</v>
      </c>
      <c r="H15" s="14" t="s">
        <v>15</v>
      </c>
      <c r="I15" s="14" t="s">
        <v>16</v>
      </c>
      <c r="J15" s="1">
        <v>18205.47</v>
      </c>
      <c r="K15" s="1">
        <v>0</v>
      </c>
      <c r="L15" s="29"/>
      <c r="M15" s="29"/>
      <c r="N15" s="29"/>
      <c r="O15" s="29"/>
      <c r="P15" s="29"/>
      <c r="Q15" s="29"/>
    </row>
    <row r="16" spans="1:17" s="30" customFormat="1" ht="78.75" x14ac:dyDescent="0.2">
      <c r="A16" s="31">
        <v>11</v>
      </c>
      <c r="B16" s="14" t="s">
        <v>30</v>
      </c>
      <c r="C16" s="14" t="s">
        <v>31</v>
      </c>
      <c r="D16" s="14" t="s">
        <v>33</v>
      </c>
      <c r="E16" s="14"/>
      <c r="F16" s="14"/>
      <c r="G16" s="14" t="s">
        <v>14</v>
      </c>
      <c r="H16" s="14" t="s">
        <v>15</v>
      </c>
      <c r="I16" s="14" t="s">
        <v>16</v>
      </c>
      <c r="J16" s="1">
        <v>82992.600000000006</v>
      </c>
      <c r="K16" s="1">
        <v>53946.61</v>
      </c>
      <c r="L16" s="29"/>
      <c r="M16" s="29"/>
      <c r="N16" s="29"/>
      <c r="O16" s="29"/>
      <c r="P16" s="29"/>
      <c r="Q16" s="29"/>
    </row>
    <row r="17" spans="1:17" s="30" customFormat="1" ht="78.75" x14ac:dyDescent="0.2">
      <c r="A17" s="31">
        <v>12</v>
      </c>
      <c r="B17" s="14" t="s">
        <v>34</v>
      </c>
      <c r="C17" s="14" t="s">
        <v>23</v>
      </c>
      <c r="D17" s="14" t="s">
        <v>35</v>
      </c>
      <c r="E17" s="14"/>
      <c r="F17" s="14"/>
      <c r="G17" s="14" t="s">
        <v>14</v>
      </c>
      <c r="H17" s="14" t="s">
        <v>15</v>
      </c>
      <c r="I17" s="14" t="s">
        <v>16</v>
      </c>
      <c r="J17" s="1">
        <v>3654.72</v>
      </c>
      <c r="K17" s="1">
        <v>0</v>
      </c>
      <c r="L17" s="29"/>
      <c r="M17" s="29"/>
      <c r="N17" s="29"/>
      <c r="O17" s="29"/>
      <c r="P17" s="29"/>
      <c r="Q17" s="29"/>
    </row>
    <row r="18" spans="1:17" s="30" customFormat="1" ht="78.75" x14ac:dyDescent="0.2">
      <c r="A18" s="31">
        <v>13</v>
      </c>
      <c r="B18" s="14" t="s">
        <v>36</v>
      </c>
      <c r="C18" s="14" t="s">
        <v>37</v>
      </c>
      <c r="D18" s="1" t="s">
        <v>38</v>
      </c>
      <c r="E18" s="14"/>
      <c r="F18" s="14"/>
      <c r="G18" s="14" t="s">
        <v>14</v>
      </c>
      <c r="H18" s="14" t="s">
        <v>15</v>
      </c>
      <c r="I18" s="14" t="s">
        <v>16</v>
      </c>
      <c r="J18" s="1">
        <v>102870</v>
      </c>
      <c r="K18" s="1">
        <v>0</v>
      </c>
      <c r="L18" s="29"/>
      <c r="M18" s="29"/>
      <c r="N18" s="29"/>
      <c r="O18" s="29"/>
      <c r="P18" s="29"/>
      <c r="Q18" s="29"/>
    </row>
    <row r="19" spans="1:17" s="33" customFormat="1" ht="11.25" x14ac:dyDescent="0.2">
      <c r="A19" s="82" t="s">
        <v>39</v>
      </c>
      <c r="B19" s="83"/>
      <c r="C19" s="83"/>
      <c r="D19" s="83"/>
      <c r="E19" s="83"/>
      <c r="F19" s="83"/>
      <c r="G19" s="83"/>
      <c r="H19" s="83"/>
      <c r="I19" s="84"/>
      <c r="J19" s="24">
        <f>SUM(J6:J18)</f>
        <v>9253790.0200000014</v>
      </c>
      <c r="K19" s="24">
        <f>SUM(K6:K18)</f>
        <v>2951745.07</v>
      </c>
      <c r="L19" s="32"/>
      <c r="M19" s="32"/>
      <c r="N19" s="32"/>
      <c r="O19" s="32"/>
      <c r="P19" s="32"/>
      <c r="Q19" s="32"/>
    </row>
    <row r="20" spans="1:17" s="30" customFormat="1" ht="11.25" x14ac:dyDescent="0.2">
      <c r="A20" s="79" t="s">
        <v>40</v>
      </c>
      <c r="B20" s="80"/>
      <c r="C20" s="80"/>
      <c r="D20" s="80"/>
      <c r="E20" s="80"/>
      <c r="F20" s="80"/>
      <c r="G20" s="80"/>
      <c r="H20" s="80"/>
      <c r="I20" s="80"/>
      <c r="J20" s="80"/>
      <c r="K20" s="81"/>
      <c r="L20" s="29"/>
      <c r="M20" s="29"/>
      <c r="N20" s="29"/>
      <c r="O20" s="29"/>
      <c r="P20" s="29"/>
      <c r="Q20" s="29"/>
    </row>
    <row r="21" spans="1:17" s="30" customFormat="1" ht="85.5" customHeight="1" x14ac:dyDescent="0.2">
      <c r="A21" s="1">
        <v>1</v>
      </c>
      <c r="B21" s="7" t="s">
        <v>41</v>
      </c>
      <c r="C21" s="14" t="s">
        <v>115</v>
      </c>
      <c r="D21" s="3" t="s">
        <v>205</v>
      </c>
      <c r="E21" s="3"/>
      <c r="F21" s="3"/>
      <c r="G21" s="14" t="s">
        <v>14</v>
      </c>
      <c r="H21" s="14" t="s">
        <v>15</v>
      </c>
      <c r="I21" s="14" t="s">
        <v>16</v>
      </c>
      <c r="J21" s="4">
        <f>4879254.57</f>
        <v>4879254.57</v>
      </c>
      <c r="K21" s="4">
        <f>4879254.57</f>
        <v>4879254.57</v>
      </c>
      <c r="L21" s="29"/>
      <c r="M21" s="29"/>
      <c r="N21" s="29"/>
      <c r="O21" s="29"/>
      <c r="P21" s="29"/>
      <c r="Q21" s="29"/>
    </row>
    <row r="22" spans="1:17" s="30" customFormat="1" ht="46.5" customHeight="1" x14ac:dyDescent="0.2">
      <c r="A22" s="1">
        <v>2</v>
      </c>
      <c r="B22" s="3" t="s">
        <v>42</v>
      </c>
      <c r="C22" s="14" t="s">
        <v>103</v>
      </c>
      <c r="D22" s="3" t="s">
        <v>206</v>
      </c>
      <c r="E22" s="3"/>
      <c r="F22" s="3"/>
      <c r="G22" s="14" t="s">
        <v>14</v>
      </c>
      <c r="H22" s="14" t="s">
        <v>15</v>
      </c>
      <c r="I22" s="14" t="s">
        <v>16</v>
      </c>
      <c r="J22" s="4">
        <f>91358</f>
        <v>91358</v>
      </c>
      <c r="K22" s="4">
        <f>91358</f>
        <v>91358</v>
      </c>
      <c r="L22" s="29"/>
      <c r="M22" s="29"/>
      <c r="N22" s="29"/>
      <c r="O22" s="29"/>
      <c r="P22" s="29"/>
      <c r="Q22" s="29"/>
    </row>
    <row r="23" spans="1:17" s="30" customFormat="1" ht="60.75" customHeight="1" x14ac:dyDescent="0.2">
      <c r="A23" s="1">
        <v>3</v>
      </c>
      <c r="B23" s="3" t="s">
        <v>43</v>
      </c>
      <c r="C23" s="14" t="s">
        <v>104</v>
      </c>
      <c r="D23" s="3" t="s">
        <v>207</v>
      </c>
      <c r="E23" s="3"/>
      <c r="F23" s="3"/>
      <c r="G23" s="14" t="s">
        <v>14</v>
      </c>
      <c r="H23" s="14" t="s">
        <v>15</v>
      </c>
      <c r="I23" s="14" t="s">
        <v>16</v>
      </c>
      <c r="J23" s="4">
        <f>54326</f>
        <v>54326</v>
      </c>
      <c r="K23" s="4">
        <f>54326</f>
        <v>54326</v>
      </c>
      <c r="L23" s="29"/>
      <c r="M23" s="29"/>
      <c r="N23" s="29"/>
      <c r="O23" s="29"/>
      <c r="P23" s="29"/>
      <c r="Q23" s="29"/>
    </row>
    <row r="24" spans="1:17" s="30" customFormat="1" ht="61.5" customHeight="1" x14ac:dyDescent="0.2">
      <c r="A24" s="1">
        <v>4</v>
      </c>
      <c r="B24" s="3" t="s">
        <v>44</v>
      </c>
      <c r="C24" s="14" t="s">
        <v>105</v>
      </c>
      <c r="D24" s="3" t="s">
        <v>208</v>
      </c>
      <c r="E24" s="3"/>
      <c r="F24" s="3"/>
      <c r="G24" s="14" t="s">
        <v>14</v>
      </c>
      <c r="H24" s="14" t="s">
        <v>15</v>
      </c>
      <c r="I24" s="14" t="s">
        <v>16</v>
      </c>
      <c r="J24" s="4">
        <f>187425</f>
        <v>187425</v>
      </c>
      <c r="K24" s="4">
        <f>187425</f>
        <v>187425</v>
      </c>
      <c r="L24" s="29"/>
      <c r="M24" s="29"/>
      <c r="N24" s="29"/>
      <c r="O24" s="29"/>
      <c r="P24" s="29"/>
      <c r="Q24" s="29"/>
    </row>
    <row r="25" spans="1:17" s="30" customFormat="1" ht="53.25" customHeight="1" x14ac:dyDescent="0.2">
      <c r="A25" s="1">
        <v>5</v>
      </c>
      <c r="B25" s="3" t="s">
        <v>45</v>
      </c>
      <c r="C25" s="14" t="s">
        <v>104</v>
      </c>
      <c r="D25" s="3" t="s">
        <v>209</v>
      </c>
      <c r="E25" s="3"/>
      <c r="F25" s="3"/>
      <c r="G25" s="14" t="s">
        <v>14</v>
      </c>
      <c r="H25" s="14" t="s">
        <v>15</v>
      </c>
      <c r="I25" s="14" t="s">
        <v>16</v>
      </c>
      <c r="J25" s="4">
        <f>38028</f>
        <v>38028</v>
      </c>
      <c r="K25" s="4">
        <f>38028</f>
        <v>38028</v>
      </c>
      <c r="L25" s="29"/>
      <c r="M25" s="29"/>
      <c r="N25" s="29"/>
      <c r="O25" s="29"/>
      <c r="P25" s="29"/>
      <c r="Q25" s="29"/>
    </row>
    <row r="26" spans="1:17" s="30" customFormat="1" ht="53.25" customHeight="1" x14ac:dyDescent="0.2">
      <c r="A26" s="1">
        <v>6</v>
      </c>
      <c r="B26" s="3" t="s">
        <v>46</v>
      </c>
      <c r="C26" s="14" t="s">
        <v>106</v>
      </c>
      <c r="D26" s="3" t="s">
        <v>210</v>
      </c>
      <c r="E26" s="3"/>
      <c r="F26" s="3"/>
      <c r="G26" s="14" t="s">
        <v>14</v>
      </c>
      <c r="H26" s="14" t="s">
        <v>15</v>
      </c>
      <c r="I26" s="14" t="s">
        <v>16</v>
      </c>
      <c r="J26" s="4">
        <f>76056</f>
        <v>76056</v>
      </c>
      <c r="K26" s="4">
        <f>76056</f>
        <v>76056</v>
      </c>
      <c r="L26" s="29"/>
      <c r="M26" s="29"/>
      <c r="N26" s="29"/>
      <c r="O26" s="29"/>
      <c r="P26" s="29"/>
      <c r="Q26" s="29"/>
    </row>
    <row r="27" spans="1:17" s="30" customFormat="1" ht="48" customHeight="1" x14ac:dyDescent="0.2">
      <c r="A27" s="1">
        <v>7</v>
      </c>
      <c r="B27" s="3" t="s">
        <v>47</v>
      </c>
      <c r="C27" s="14" t="s">
        <v>104</v>
      </c>
      <c r="D27" s="3" t="s">
        <v>209</v>
      </c>
      <c r="E27" s="3"/>
      <c r="F27" s="3"/>
      <c r="G27" s="14" t="s">
        <v>14</v>
      </c>
      <c r="H27" s="14" t="s">
        <v>15</v>
      </c>
      <c r="I27" s="14" t="s">
        <v>16</v>
      </c>
      <c r="J27" s="4">
        <f>38028</f>
        <v>38028</v>
      </c>
      <c r="K27" s="4">
        <f>38028</f>
        <v>38028</v>
      </c>
      <c r="L27" s="29"/>
      <c r="M27" s="29"/>
      <c r="N27" s="29"/>
      <c r="O27" s="29"/>
      <c r="P27" s="29"/>
      <c r="Q27" s="29"/>
    </row>
    <row r="28" spans="1:17" s="30" customFormat="1" ht="49.5" customHeight="1" x14ac:dyDescent="0.2">
      <c r="A28" s="1">
        <v>8</v>
      </c>
      <c r="B28" s="3" t="s">
        <v>48</v>
      </c>
      <c r="C28" s="14" t="s">
        <v>105</v>
      </c>
      <c r="D28" s="3" t="s">
        <v>211</v>
      </c>
      <c r="E28" s="3"/>
      <c r="F28" s="3"/>
      <c r="G28" s="14" t="s">
        <v>14</v>
      </c>
      <c r="H28" s="14" t="s">
        <v>15</v>
      </c>
      <c r="I28" s="14" t="s">
        <v>16</v>
      </c>
      <c r="J28" s="4">
        <f>78773</f>
        <v>78773</v>
      </c>
      <c r="K28" s="4">
        <f>78773</f>
        <v>78773</v>
      </c>
      <c r="L28" s="29"/>
      <c r="M28" s="29"/>
      <c r="N28" s="29"/>
      <c r="O28" s="29"/>
      <c r="P28" s="29"/>
      <c r="Q28" s="29"/>
    </row>
    <row r="29" spans="1:17" s="30" customFormat="1" ht="49.5" customHeight="1" x14ac:dyDescent="0.2">
      <c r="A29" s="1">
        <v>9</v>
      </c>
      <c r="B29" s="3" t="s">
        <v>49</v>
      </c>
      <c r="C29" s="14" t="s">
        <v>105</v>
      </c>
      <c r="D29" s="3" t="s">
        <v>212</v>
      </c>
      <c r="E29" s="3"/>
      <c r="F29" s="3"/>
      <c r="G29" s="14" t="s">
        <v>14</v>
      </c>
      <c r="H29" s="14" t="s">
        <v>15</v>
      </c>
      <c r="I29" s="14" t="s">
        <v>16</v>
      </c>
      <c r="J29" s="4">
        <f>176560</f>
        <v>176560</v>
      </c>
      <c r="K29" s="4">
        <f>176560</f>
        <v>176560</v>
      </c>
      <c r="L29" s="29"/>
      <c r="M29" s="29"/>
      <c r="N29" s="29"/>
      <c r="O29" s="29"/>
      <c r="P29" s="29"/>
      <c r="Q29" s="29"/>
    </row>
    <row r="30" spans="1:17" s="30" customFormat="1" ht="36" customHeight="1" x14ac:dyDescent="0.2">
      <c r="A30" s="1">
        <v>10</v>
      </c>
      <c r="B30" s="3" t="s">
        <v>50</v>
      </c>
      <c r="C30" s="14" t="s">
        <v>107</v>
      </c>
      <c r="D30" s="3" t="s">
        <v>213</v>
      </c>
      <c r="E30" s="3"/>
      <c r="F30" s="3"/>
      <c r="G30" s="14" t="s">
        <v>14</v>
      </c>
      <c r="H30" s="14" t="s">
        <v>15</v>
      </c>
      <c r="I30" s="14" t="s">
        <v>16</v>
      </c>
      <c r="J30" s="4">
        <f>22013</f>
        <v>22013</v>
      </c>
      <c r="K30" s="4">
        <f>22013</f>
        <v>22013</v>
      </c>
      <c r="L30" s="29"/>
      <c r="M30" s="29"/>
      <c r="N30" s="29"/>
      <c r="O30" s="29"/>
      <c r="P30" s="29"/>
      <c r="Q30" s="29"/>
    </row>
    <row r="31" spans="1:17" s="30" customFormat="1" ht="51.75" customHeight="1" x14ac:dyDescent="0.2">
      <c r="A31" s="1">
        <v>11</v>
      </c>
      <c r="B31" s="3" t="s">
        <v>51</v>
      </c>
      <c r="C31" s="14" t="s">
        <v>23</v>
      </c>
      <c r="D31" s="3" t="s">
        <v>214</v>
      </c>
      <c r="E31" s="3"/>
      <c r="F31" s="3"/>
      <c r="G31" s="14" t="s">
        <v>14</v>
      </c>
      <c r="H31" s="14" t="s">
        <v>15</v>
      </c>
      <c r="I31" s="14" t="s">
        <v>16</v>
      </c>
      <c r="J31" s="4">
        <f>375524</f>
        <v>375524</v>
      </c>
      <c r="K31" s="4">
        <f>375524</f>
        <v>375524</v>
      </c>
      <c r="L31" s="29"/>
      <c r="M31" s="29"/>
      <c r="N31" s="29"/>
      <c r="O31" s="29"/>
      <c r="P31" s="29"/>
      <c r="Q31" s="29"/>
    </row>
    <row r="32" spans="1:17" s="30" customFormat="1" ht="51" customHeight="1" x14ac:dyDescent="0.2">
      <c r="A32" s="1">
        <v>12</v>
      </c>
      <c r="B32" s="3" t="s">
        <v>52</v>
      </c>
      <c r="C32" s="14" t="s">
        <v>108</v>
      </c>
      <c r="D32" s="3" t="s">
        <v>215</v>
      </c>
      <c r="E32" s="3"/>
      <c r="F32" s="3"/>
      <c r="G32" s="14" t="s">
        <v>14</v>
      </c>
      <c r="H32" s="14" t="s">
        <v>15</v>
      </c>
      <c r="I32" s="14" t="s">
        <v>16</v>
      </c>
      <c r="J32" s="4">
        <f>25898</f>
        <v>25898</v>
      </c>
      <c r="K32" s="4">
        <f>25898</f>
        <v>25898</v>
      </c>
      <c r="L32" s="29"/>
      <c r="M32" s="29"/>
      <c r="N32" s="29"/>
      <c r="O32" s="29"/>
      <c r="P32" s="29"/>
      <c r="Q32" s="29"/>
    </row>
    <row r="33" spans="1:17" s="30" customFormat="1" ht="63" customHeight="1" x14ac:dyDescent="0.2">
      <c r="A33" s="1">
        <v>13</v>
      </c>
      <c r="B33" s="3" t="s">
        <v>53</v>
      </c>
      <c r="C33" s="14" t="s">
        <v>109</v>
      </c>
      <c r="D33" s="3" t="s">
        <v>216</v>
      </c>
      <c r="E33" s="3"/>
      <c r="F33" s="3"/>
      <c r="G33" s="14" t="s">
        <v>14</v>
      </c>
      <c r="H33" s="14" t="s">
        <v>15</v>
      </c>
      <c r="I33" s="14" t="s">
        <v>16</v>
      </c>
      <c r="J33" s="4">
        <f>28488</f>
        <v>28488</v>
      </c>
      <c r="K33" s="4">
        <f>28488</f>
        <v>28488</v>
      </c>
      <c r="L33" s="29"/>
      <c r="M33" s="29"/>
      <c r="N33" s="29"/>
      <c r="O33" s="29"/>
      <c r="P33" s="29"/>
      <c r="Q33" s="29"/>
    </row>
    <row r="34" spans="1:17" s="30" customFormat="1" ht="62.25" customHeight="1" x14ac:dyDescent="0.2">
      <c r="A34" s="1">
        <v>14</v>
      </c>
      <c r="B34" s="3" t="s">
        <v>54</v>
      </c>
      <c r="C34" s="14" t="s">
        <v>109</v>
      </c>
      <c r="D34" s="3" t="s">
        <v>217</v>
      </c>
      <c r="E34" s="3"/>
      <c r="F34" s="3"/>
      <c r="G34" s="14" t="s">
        <v>14</v>
      </c>
      <c r="H34" s="14" t="s">
        <v>15</v>
      </c>
      <c r="I34" s="14" t="s">
        <v>16</v>
      </c>
      <c r="J34" s="4">
        <f>27193</f>
        <v>27193</v>
      </c>
      <c r="K34" s="4">
        <f>27193</f>
        <v>27193</v>
      </c>
      <c r="L34" s="29"/>
      <c r="M34" s="29"/>
      <c r="N34" s="29"/>
      <c r="O34" s="29"/>
      <c r="P34" s="29"/>
      <c r="Q34" s="29"/>
    </row>
    <row r="35" spans="1:17" s="30" customFormat="1" ht="54" customHeight="1" x14ac:dyDescent="0.2">
      <c r="A35" s="1">
        <v>15</v>
      </c>
      <c r="B35" s="3" t="s">
        <v>55</v>
      </c>
      <c r="C35" s="14" t="s">
        <v>110</v>
      </c>
      <c r="D35" s="3" t="s">
        <v>218</v>
      </c>
      <c r="E35" s="3"/>
      <c r="F35" s="3"/>
      <c r="G35" s="14" t="s">
        <v>14</v>
      </c>
      <c r="H35" s="14" t="s">
        <v>15</v>
      </c>
      <c r="I35" s="14" t="s">
        <v>16</v>
      </c>
      <c r="J35" s="4">
        <f>20719</f>
        <v>20719</v>
      </c>
      <c r="K35" s="4">
        <f>20719</f>
        <v>20719</v>
      </c>
      <c r="L35" s="29"/>
      <c r="M35" s="29"/>
      <c r="N35" s="29"/>
      <c r="O35" s="29"/>
      <c r="P35" s="29"/>
      <c r="Q35" s="29"/>
    </row>
    <row r="36" spans="1:17" s="30" customFormat="1" ht="48.75" customHeight="1" x14ac:dyDescent="0.2">
      <c r="A36" s="1">
        <v>16</v>
      </c>
      <c r="B36" s="3" t="s">
        <v>56</v>
      </c>
      <c r="C36" s="14" t="s">
        <v>111</v>
      </c>
      <c r="D36" s="3" t="s">
        <v>219</v>
      </c>
      <c r="E36" s="3"/>
      <c r="F36" s="3"/>
      <c r="G36" s="14" t="s">
        <v>14</v>
      </c>
      <c r="H36" s="14" t="s">
        <v>15</v>
      </c>
      <c r="I36" s="14" t="s">
        <v>16</v>
      </c>
      <c r="J36" s="4">
        <f>58271</f>
        <v>58271</v>
      </c>
      <c r="K36" s="4">
        <f>58271</f>
        <v>58271</v>
      </c>
      <c r="L36" s="29"/>
      <c r="M36" s="29"/>
      <c r="N36" s="29"/>
      <c r="O36" s="29"/>
      <c r="P36" s="29"/>
      <c r="Q36" s="29"/>
    </row>
    <row r="37" spans="1:17" s="30" customFormat="1" ht="36" customHeight="1" x14ac:dyDescent="0.2">
      <c r="A37" s="1">
        <v>17</v>
      </c>
      <c r="B37" s="3" t="s">
        <v>57</v>
      </c>
      <c r="C37" s="14" t="s">
        <v>112</v>
      </c>
      <c r="D37" s="3" t="s">
        <v>220</v>
      </c>
      <c r="E37" s="3"/>
      <c r="F37" s="3"/>
      <c r="G37" s="14" t="s">
        <v>14</v>
      </c>
      <c r="H37" s="14" t="s">
        <v>15</v>
      </c>
      <c r="I37" s="14" t="s">
        <v>16</v>
      </c>
      <c r="J37" s="4">
        <f>103593</f>
        <v>103593</v>
      </c>
      <c r="K37" s="4">
        <f>103593</f>
        <v>103593</v>
      </c>
      <c r="L37" s="29"/>
      <c r="M37" s="29"/>
      <c r="N37" s="29"/>
      <c r="O37" s="29"/>
      <c r="P37" s="29"/>
      <c r="Q37" s="29"/>
    </row>
    <row r="38" spans="1:17" s="30" customFormat="1" ht="48.75" customHeight="1" x14ac:dyDescent="0.2">
      <c r="A38" s="1">
        <v>18</v>
      </c>
      <c r="B38" s="3" t="s">
        <v>58</v>
      </c>
      <c r="C38" s="14" t="s">
        <v>113</v>
      </c>
      <c r="D38" s="3" t="s">
        <v>221</v>
      </c>
      <c r="E38" s="3"/>
      <c r="F38" s="3"/>
      <c r="G38" s="14" t="s">
        <v>14</v>
      </c>
      <c r="H38" s="14" t="s">
        <v>15</v>
      </c>
      <c r="I38" s="14" t="s">
        <v>16</v>
      </c>
      <c r="J38" s="4">
        <f>114198</f>
        <v>114198</v>
      </c>
      <c r="K38" s="4">
        <f>114198</f>
        <v>114198</v>
      </c>
      <c r="L38" s="29"/>
      <c r="M38" s="29"/>
      <c r="N38" s="29"/>
      <c r="O38" s="29"/>
      <c r="P38" s="29"/>
      <c r="Q38" s="29"/>
    </row>
    <row r="39" spans="1:17" s="30" customFormat="1" ht="44.25" customHeight="1" x14ac:dyDescent="0.2">
      <c r="A39" s="1">
        <v>19</v>
      </c>
      <c r="B39" s="3" t="s">
        <v>59</v>
      </c>
      <c r="C39" s="14" t="s">
        <v>114</v>
      </c>
      <c r="D39" s="3" t="s">
        <v>222</v>
      </c>
      <c r="E39" s="3"/>
      <c r="F39" s="3"/>
      <c r="G39" s="14" t="s">
        <v>14</v>
      </c>
      <c r="H39" s="14" t="s">
        <v>15</v>
      </c>
      <c r="I39" s="14" t="s">
        <v>16</v>
      </c>
      <c r="J39" s="4">
        <f>570990</f>
        <v>570990</v>
      </c>
      <c r="K39" s="4">
        <f>570990</f>
        <v>570990</v>
      </c>
      <c r="L39" s="29"/>
      <c r="M39" s="29"/>
      <c r="N39" s="29"/>
      <c r="O39" s="29"/>
      <c r="P39" s="29"/>
      <c r="Q39" s="29"/>
    </row>
    <row r="40" spans="1:17" s="30" customFormat="1" ht="46.5" customHeight="1" x14ac:dyDescent="0.2">
      <c r="A40" s="1">
        <v>20</v>
      </c>
      <c r="B40" s="3" t="s">
        <v>60</v>
      </c>
      <c r="C40" s="14" t="s">
        <v>37</v>
      </c>
      <c r="D40" s="3" t="s">
        <v>221</v>
      </c>
      <c r="E40" s="3"/>
      <c r="F40" s="3"/>
      <c r="G40" s="14" t="s">
        <v>14</v>
      </c>
      <c r="H40" s="14" t="s">
        <v>15</v>
      </c>
      <c r="I40" s="14" t="s">
        <v>16</v>
      </c>
      <c r="J40" s="4">
        <f>114198</f>
        <v>114198</v>
      </c>
      <c r="K40" s="4">
        <f>114198</f>
        <v>114198</v>
      </c>
      <c r="L40" s="29"/>
      <c r="M40" s="29"/>
      <c r="N40" s="29"/>
      <c r="O40" s="29"/>
      <c r="P40" s="29"/>
      <c r="Q40" s="29"/>
    </row>
    <row r="41" spans="1:17" s="30" customFormat="1" ht="44.25" customHeight="1" x14ac:dyDescent="0.2">
      <c r="A41" s="1">
        <v>21</v>
      </c>
      <c r="B41" s="3" t="s">
        <v>61</v>
      </c>
      <c r="C41" s="14" t="s">
        <v>115</v>
      </c>
      <c r="D41" s="3" t="s">
        <v>223</v>
      </c>
      <c r="E41" s="3"/>
      <c r="F41" s="3"/>
      <c r="G41" s="14" t="s">
        <v>14</v>
      </c>
      <c r="H41" s="14" t="s">
        <v>15</v>
      </c>
      <c r="I41" s="14" t="s">
        <v>16</v>
      </c>
      <c r="J41" s="4">
        <f>34259</f>
        <v>34259</v>
      </c>
      <c r="K41" s="4">
        <f>34259</f>
        <v>34259</v>
      </c>
      <c r="L41" s="29"/>
      <c r="M41" s="29"/>
      <c r="N41" s="29"/>
      <c r="O41" s="29"/>
      <c r="P41" s="29"/>
      <c r="Q41" s="29"/>
    </row>
    <row r="42" spans="1:17" s="30" customFormat="1" ht="36" customHeight="1" x14ac:dyDescent="0.2">
      <c r="A42" s="1">
        <v>22</v>
      </c>
      <c r="B42" s="3" t="s">
        <v>62</v>
      </c>
      <c r="C42" s="14" t="s">
        <v>115</v>
      </c>
      <c r="D42" s="3" t="s">
        <v>224</v>
      </c>
      <c r="E42" s="3"/>
      <c r="F42" s="3"/>
      <c r="G42" s="14" t="s">
        <v>14</v>
      </c>
      <c r="H42" s="14" t="s">
        <v>15</v>
      </c>
      <c r="I42" s="14" t="s">
        <v>16</v>
      </c>
      <c r="J42" s="4">
        <f>989716</f>
        <v>989716</v>
      </c>
      <c r="K42" s="4">
        <f>989716</f>
        <v>989716</v>
      </c>
    </row>
    <row r="43" spans="1:17" s="30" customFormat="1" ht="34.5" customHeight="1" x14ac:dyDescent="0.2">
      <c r="A43" s="1">
        <v>23</v>
      </c>
      <c r="B43" s="3" t="s">
        <v>63</v>
      </c>
      <c r="C43" s="14" t="s">
        <v>115</v>
      </c>
      <c r="D43" s="3" t="s">
        <v>225</v>
      </c>
      <c r="E43" s="3"/>
      <c r="F43" s="3"/>
      <c r="G43" s="14" t="s">
        <v>14</v>
      </c>
      <c r="H43" s="14" t="s">
        <v>15</v>
      </c>
      <c r="I43" s="14" t="s">
        <v>16</v>
      </c>
      <c r="J43" s="4">
        <f>41873</f>
        <v>41873</v>
      </c>
      <c r="K43" s="4">
        <f>41873</f>
        <v>41873</v>
      </c>
    </row>
    <row r="44" spans="1:17" s="30" customFormat="1" ht="44.25" customHeight="1" x14ac:dyDescent="0.2">
      <c r="A44" s="1">
        <v>24</v>
      </c>
      <c r="B44" s="3" t="s">
        <v>64</v>
      </c>
      <c r="C44" s="14" t="s">
        <v>116</v>
      </c>
      <c r="D44" s="3" t="s">
        <v>226</v>
      </c>
      <c r="E44" s="3"/>
      <c r="F44" s="3"/>
      <c r="G44" s="14" t="s">
        <v>14</v>
      </c>
      <c r="H44" s="14" t="s">
        <v>15</v>
      </c>
      <c r="I44" s="14" t="s">
        <v>16</v>
      </c>
      <c r="J44" s="4">
        <f>157974</f>
        <v>157974</v>
      </c>
      <c r="K44" s="4">
        <f>157974</f>
        <v>157974</v>
      </c>
    </row>
    <row r="45" spans="1:17" s="30" customFormat="1" ht="47.25" customHeight="1" x14ac:dyDescent="0.2">
      <c r="A45" s="1">
        <v>25</v>
      </c>
      <c r="B45" s="3" t="s">
        <v>65</v>
      </c>
      <c r="C45" s="14" t="s">
        <v>115</v>
      </c>
      <c r="D45" s="3" t="s">
        <v>227</v>
      </c>
      <c r="E45" s="3"/>
      <c r="F45" s="3"/>
      <c r="G45" s="14" t="s">
        <v>14</v>
      </c>
      <c r="H45" s="14" t="s">
        <v>15</v>
      </c>
      <c r="I45" s="14" t="s">
        <v>16</v>
      </c>
      <c r="J45" s="4">
        <f>53292</f>
        <v>53292</v>
      </c>
      <c r="K45" s="4">
        <f>53292</f>
        <v>53292</v>
      </c>
    </row>
    <row r="46" spans="1:17" s="30" customFormat="1" ht="50.25" customHeight="1" x14ac:dyDescent="0.2">
      <c r="A46" s="1">
        <v>26</v>
      </c>
      <c r="B46" s="3" t="s">
        <v>66</v>
      </c>
      <c r="C46" s="14" t="s">
        <v>117</v>
      </c>
      <c r="D46" s="3" t="s">
        <v>228</v>
      </c>
      <c r="E46" s="3"/>
      <c r="F46" s="3"/>
      <c r="G46" s="14" t="s">
        <v>14</v>
      </c>
      <c r="H46" s="14" t="s">
        <v>15</v>
      </c>
      <c r="I46" s="14" t="s">
        <v>16</v>
      </c>
      <c r="J46" s="4">
        <f>81842</f>
        <v>81842</v>
      </c>
      <c r="K46" s="4">
        <f>81842</f>
        <v>81842</v>
      </c>
    </row>
    <row r="47" spans="1:17" s="30" customFormat="1" ht="42.75" customHeight="1" x14ac:dyDescent="0.2">
      <c r="A47" s="1">
        <v>27</v>
      </c>
      <c r="B47" s="3" t="s">
        <v>67</v>
      </c>
      <c r="C47" s="14" t="s">
        <v>115</v>
      </c>
      <c r="D47" s="3" t="s">
        <v>229</v>
      </c>
      <c r="E47" s="3"/>
      <c r="F47" s="3"/>
      <c r="G47" s="14" t="s">
        <v>14</v>
      </c>
      <c r="H47" s="14" t="s">
        <v>15</v>
      </c>
      <c r="I47" s="14" t="s">
        <v>16</v>
      </c>
      <c r="J47" s="4">
        <f>38066</f>
        <v>38066</v>
      </c>
      <c r="K47" s="4">
        <f>38066</f>
        <v>38066</v>
      </c>
    </row>
    <row r="48" spans="1:17" s="30" customFormat="1" ht="33.75" customHeight="1" x14ac:dyDescent="0.2">
      <c r="A48" s="1">
        <v>28</v>
      </c>
      <c r="B48" s="3" t="s">
        <v>68</v>
      </c>
      <c r="C48" s="14" t="s">
        <v>118</v>
      </c>
      <c r="D48" s="3" t="s">
        <v>230</v>
      </c>
      <c r="E48" s="3"/>
      <c r="F48" s="3"/>
      <c r="G48" s="14" t="s">
        <v>14</v>
      </c>
      <c r="H48" s="14" t="s">
        <v>15</v>
      </c>
      <c r="I48" s="14" t="s">
        <v>16</v>
      </c>
      <c r="J48" s="4">
        <f>40745</f>
        <v>40745</v>
      </c>
      <c r="K48" s="4">
        <f>40745</f>
        <v>40745</v>
      </c>
    </row>
    <row r="49" spans="1:11" s="30" customFormat="1" ht="42" customHeight="1" x14ac:dyDescent="0.2">
      <c r="A49" s="1">
        <v>29</v>
      </c>
      <c r="B49" s="3" t="s">
        <v>69</v>
      </c>
      <c r="C49" s="14" t="s">
        <v>119</v>
      </c>
      <c r="D49" s="3" t="s">
        <v>231</v>
      </c>
      <c r="E49" s="3"/>
      <c r="F49" s="3"/>
      <c r="G49" s="14" t="s">
        <v>14</v>
      </c>
      <c r="H49" s="14" t="s">
        <v>15</v>
      </c>
      <c r="I49" s="14" t="s">
        <v>16</v>
      </c>
      <c r="J49" s="4">
        <f>25898</f>
        <v>25898</v>
      </c>
      <c r="K49" s="4">
        <f>25898</f>
        <v>25898</v>
      </c>
    </row>
    <row r="50" spans="1:11" s="30" customFormat="1" ht="48" customHeight="1" x14ac:dyDescent="0.2">
      <c r="A50" s="1">
        <v>30</v>
      </c>
      <c r="B50" s="3" t="s">
        <v>70</v>
      </c>
      <c r="C50" s="14" t="s">
        <v>120</v>
      </c>
      <c r="D50" s="3" t="s">
        <v>232</v>
      </c>
      <c r="E50" s="3"/>
      <c r="F50" s="3"/>
      <c r="G50" s="14" t="s">
        <v>14</v>
      </c>
      <c r="H50" s="14" t="s">
        <v>15</v>
      </c>
      <c r="I50" s="14" t="s">
        <v>16</v>
      </c>
      <c r="J50" s="4">
        <f>25898</f>
        <v>25898</v>
      </c>
      <c r="K50" s="4">
        <f>25898</f>
        <v>25898</v>
      </c>
    </row>
    <row r="51" spans="1:11" s="30" customFormat="1" ht="34.5" customHeight="1" x14ac:dyDescent="0.2">
      <c r="A51" s="1">
        <v>31</v>
      </c>
      <c r="B51" s="3" t="s">
        <v>71</v>
      </c>
      <c r="C51" s="14" t="s">
        <v>121</v>
      </c>
      <c r="D51" s="3" t="s">
        <v>233</v>
      </c>
      <c r="E51" s="3"/>
      <c r="F51" s="3"/>
      <c r="G51" s="14" t="s">
        <v>14</v>
      </c>
      <c r="H51" s="14" t="s">
        <v>15</v>
      </c>
      <c r="I51" s="14" t="s">
        <v>16</v>
      </c>
      <c r="J51" s="4">
        <f>133231</f>
        <v>133231</v>
      </c>
      <c r="K51" s="4">
        <f>133231</f>
        <v>133231</v>
      </c>
    </row>
    <row r="52" spans="1:11" s="30" customFormat="1" ht="46.5" customHeight="1" thickBot="1" x14ac:dyDescent="0.25">
      <c r="A52" s="1">
        <v>32</v>
      </c>
      <c r="B52" s="3" t="s">
        <v>72</v>
      </c>
      <c r="C52" s="14" t="s">
        <v>115</v>
      </c>
      <c r="D52" s="3" t="s">
        <v>234</v>
      </c>
      <c r="E52" s="3"/>
      <c r="F52" s="3"/>
      <c r="G52" s="14" t="s">
        <v>14</v>
      </c>
      <c r="H52" s="14" t="s">
        <v>15</v>
      </c>
      <c r="I52" s="14" t="s">
        <v>16</v>
      </c>
      <c r="J52" s="4">
        <f>30453</f>
        <v>30453</v>
      </c>
      <c r="K52" s="4">
        <f>30453</f>
        <v>30453</v>
      </c>
    </row>
    <row r="53" spans="1:11" s="30" customFormat="1" ht="379.5" customHeight="1" x14ac:dyDescent="0.2">
      <c r="A53" s="1">
        <v>33</v>
      </c>
      <c r="B53" s="3" t="s">
        <v>73</v>
      </c>
      <c r="C53" s="14" t="s">
        <v>122</v>
      </c>
      <c r="D53" s="14" t="s">
        <v>125</v>
      </c>
      <c r="E53" s="19" t="s">
        <v>126</v>
      </c>
      <c r="F53" s="3" t="s">
        <v>131</v>
      </c>
      <c r="G53" s="14" t="s">
        <v>14</v>
      </c>
      <c r="H53" s="14" t="s">
        <v>15</v>
      </c>
      <c r="I53" s="14" t="s">
        <v>16</v>
      </c>
      <c r="J53" s="4">
        <f>988200</f>
        <v>988200</v>
      </c>
      <c r="K53" s="4">
        <f>988200</f>
        <v>988200</v>
      </c>
    </row>
    <row r="54" spans="1:11" s="30" customFormat="1" ht="75.75" customHeight="1" x14ac:dyDescent="0.2">
      <c r="A54" s="1">
        <v>34</v>
      </c>
      <c r="B54" s="3" t="s">
        <v>74</v>
      </c>
      <c r="C54" s="14" t="s">
        <v>128</v>
      </c>
      <c r="D54" s="18" t="s">
        <v>127</v>
      </c>
      <c r="E54" s="5" t="s">
        <v>142</v>
      </c>
      <c r="F54" s="1" t="s">
        <v>143</v>
      </c>
      <c r="G54" s="14" t="s">
        <v>14</v>
      </c>
      <c r="H54" s="14" t="s">
        <v>15</v>
      </c>
      <c r="I54" s="14" t="s">
        <v>454</v>
      </c>
      <c r="J54" s="4">
        <f>540412</f>
        <v>540412</v>
      </c>
      <c r="K54" s="4">
        <f>540412</f>
        <v>540412</v>
      </c>
    </row>
    <row r="55" spans="1:11" s="30" customFormat="1" ht="96" customHeight="1" x14ac:dyDescent="0.2">
      <c r="A55" s="1">
        <v>35</v>
      </c>
      <c r="B55" s="65" t="s">
        <v>75</v>
      </c>
      <c r="C55" s="20" t="s">
        <v>130</v>
      </c>
      <c r="D55" s="21" t="s">
        <v>129</v>
      </c>
      <c r="E55" s="5" t="s">
        <v>140</v>
      </c>
      <c r="F55" s="1" t="s">
        <v>141</v>
      </c>
      <c r="G55" s="14" t="s">
        <v>14</v>
      </c>
      <c r="H55" s="14" t="s">
        <v>15</v>
      </c>
      <c r="I55" s="14" t="s">
        <v>455</v>
      </c>
      <c r="J55" s="4">
        <f>970881</f>
        <v>970881</v>
      </c>
      <c r="K55" s="4">
        <f>970881</f>
        <v>970881</v>
      </c>
    </row>
    <row r="56" spans="1:11" s="30" customFormat="1" ht="96" customHeight="1" x14ac:dyDescent="0.2">
      <c r="A56" s="1">
        <v>36</v>
      </c>
      <c r="B56" s="66" t="s">
        <v>395</v>
      </c>
      <c r="C56" s="20" t="s">
        <v>396</v>
      </c>
      <c r="D56" s="66" t="s">
        <v>397</v>
      </c>
      <c r="E56" s="5" t="s">
        <v>398</v>
      </c>
      <c r="F56" s="11" t="s">
        <v>399</v>
      </c>
      <c r="G56" s="14" t="s">
        <v>14</v>
      </c>
      <c r="H56" s="14" t="s">
        <v>15</v>
      </c>
      <c r="I56" s="14" t="s">
        <v>454</v>
      </c>
      <c r="J56" s="4">
        <v>1</v>
      </c>
      <c r="K56" s="4">
        <v>1</v>
      </c>
    </row>
    <row r="57" spans="1:11" s="30" customFormat="1" ht="96" customHeight="1" x14ac:dyDescent="0.2">
      <c r="A57" s="1">
        <v>37</v>
      </c>
      <c r="B57" s="66" t="s">
        <v>400</v>
      </c>
      <c r="C57" s="20" t="s">
        <v>401</v>
      </c>
      <c r="D57" s="66" t="s">
        <v>402</v>
      </c>
      <c r="E57" s="5" t="s">
        <v>403</v>
      </c>
      <c r="F57" s="11" t="s">
        <v>404</v>
      </c>
      <c r="G57" s="14" t="s">
        <v>14</v>
      </c>
      <c r="H57" s="14" t="s">
        <v>15</v>
      </c>
      <c r="I57" s="14" t="s">
        <v>454</v>
      </c>
      <c r="J57" s="4">
        <v>1</v>
      </c>
      <c r="K57" s="4">
        <v>1</v>
      </c>
    </row>
    <row r="58" spans="1:11" s="30" customFormat="1" ht="96" customHeight="1" x14ac:dyDescent="0.2">
      <c r="A58" s="1">
        <v>38</v>
      </c>
      <c r="B58" s="66" t="s">
        <v>405</v>
      </c>
      <c r="C58" s="20" t="s">
        <v>406</v>
      </c>
      <c r="D58" s="66" t="s">
        <v>407</v>
      </c>
      <c r="E58" s="5" t="s">
        <v>408</v>
      </c>
      <c r="F58" s="11" t="s">
        <v>409</v>
      </c>
      <c r="G58" s="14" t="s">
        <v>14</v>
      </c>
      <c r="H58" s="14" t="s">
        <v>15</v>
      </c>
      <c r="I58" s="14" t="s">
        <v>455</v>
      </c>
      <c r="J58" s="4">
        <v>1</v>
      </c>
      <c r="K58" s="4">
        <v>1</v>
      </c>
    </row>
    <row r="59" spans="1:11" s="6" customFormat="1" ht="155.25" customHeight="1" x14ac:dyDescent="0.2">
      <c r="A59" s="1">
        <v>39</v>
      </c>
      <c r="B59" s="1" t="s">
        <v>238</v>
      </c>
      <c r="C59" s="20" t="s">
        <v>136</v>
      </c>
      <c r="D59" s="1" t="s">
        <v>137</v>
      </c>
      <c r="E59" s="5" t="s">
        <v>138</v>
      </c>
      <c r="F59" s="1" t="s">
        <v>139</v>
      </c>
      <c r="G59" s="14" t="s">
        <v>14</v>
      </c>
      <c r="H59" s="14" t="s">
        <v>15</v>
      </c>
      <c r="I59" s="14" t="s">
        <v>16</v>
      </c>
      <c r="J59" s="4">
        <f>210264</f>
        <v>210264</v>
      </c>
      <c r="K59" s="4">
        <f>210264</f>
        <v>210264</v>
      </c>
    </row>
    <row r="60" spans="1:11" s="30" customFormat="1" ht="153" customHeight="1" x14ac:dyDescent="0.2">
      <c r="A60" s="5">
        <v>40</v>
      </c>
      <c r="B60" s="9" t="s">
        <v>239</v>
      </c>
      <c r="C60" s="22" t="s">
        <v>132</v>
      </c>
      <c r="D60" s="10" t="s">
        <v>133</v>
      </c>
      <c r="E60" s="23" t="s">
        <v>134</v>
      </c>
      <c r="F60" s="11" t="s">
        <v>135</v>
      </c>
      <c r="G60" s="14" t="s">
        <v>14</v>
      </c>
      <c r="H60" s="14" t="s">
        <v>15</v>
      </c>
      <c r="I60" s="14" t="s">
        <v>16</v>
      </c>
      <c r="J60" s="4">
        <f>294171</f>
        <v>294171</v>
      </c>
      <c r="K60" s="4">
        <f>294171</f>
        <v>294171</v>
      </c>
    </row>
    <row r="61" spans="1:11" s="30" customFormat="1" ht="178.5" customHeight="1" x14ac:dyDescent="0.2">
      <c r="A61" s="5">
        <v>41</v>
      </c>
      <c r="B61" s="2" t="s">
        <v>144</v>
      </c>
      <c r="C61" s="22" t="s">
        <v>145</v>
      </c>
      <c r="D61" s="12" t="s">
        <v>146</v>
      </c>
      <c r="E61" s="23" t="s">
        <v>147</v>
      </c>
      <c r="F61" s="11" t="s">
        <v>148</v>
      </c>
      <c r="G61" s="14" t="s">
        <v>14</v>
      </c>
      <c r="H61" s="14" t="s">
        <v>15</v>
      </c>
      <c r="I61" s="14" t="s">
        <v>454</v>
      </c>
      <c r="J61" s="4">
        <f>1273795.41</f>
        <v>1273795.4099999999</v>
      </c>
      <c r="K61" s="4">
        <f>1273795.41</f>
        <v>1273795.4099999999</v>
      </c>
    </row>
    <row r="62" spans="1:11" s="30" customFormat="1" ht="172.5" customHeight="1" x14ac:dyDescent="0.2">
      <c r="A62" s="5">
        <v>42</v>
      </c>
      <c r="B62" s="2" t="s">
        <v>76</v>
      </c>
      <c r="C62" s="22" t="s">
        <v>149</v>
      </c>
      <c r="D62" s="3" t="s">
        <v>150</v>
      </c>
      <c r="E62" s="23" t="s">
        <v>151</v>
      </c>
      <c r="F62" s="11" t="s">
        <v>152</v>
      </c>
      <c r="G62" s="14" t="s">
        <v>14</v>
      </c>
      <c r="H62" s="14" t="s">
        <v>15</v>
      </c>
      <c r="I62" s="14" t="s">
        <v>454</v>
      </c>
      <c r="J62" s="4">
        <f>92350</f>
        <v>92350</v>
      </c>
      <c r="K62" s="4">
        <f>92350</f>
        <v>92350</v>
      </c>
    </row>
    <row r="63" spans="1:11" s="30" customFormat="1" ht="78.75" x14ac:dyDescent="0.2">
      <c r="A63" s="5">
        <v>43</v>
      </c>
      <c r="B63" s="2" t="s">
        <v>77</v>
      </c>
      <c r="C63" s="22" t="s">
        <v>154</v>
      </c>
      <c r="D63" s="3" t="s">
        <v>153</v>
      </c>
      <c r="E63" s="23" t="s">
        <v>155</v>
      </c>
      <c r="F63" s="11" t="s">
        <v>156</v>
      </c>
      <c r="G63" s="14" t="s">
        <v>14</v>
      </c>
      <c r="H63" s="14" t="s">
        <v>15</v>
      </c>
      <c r="I63" s="14" t="s">
        <v>460</v>
      </c>
      <c r="J63" s="4">
        <f>64015</f>
        <v>64015</v>
      </c>
      <c r="K63" s="4">
        <f>64015</f>
        <v>64015</v>
      </c>
    </row>
    <row r="64" spans="1:11" s="30" customFormat="1" ht="64.5" customHeight="1" x14ac:dyDescent="0.2">
      <c r="A64" s="5">
        <v>44</v>
      </c>
      <c r="B64" s="2" t="s">
        <v>157</v>
      </c>
      <c r="C64" s="22" t="s">
        <v>158</v>
      </c>
      <c r="D64" s="3" t="s">
        <v>159</v>
      </c>
      <c r="E64" s="23" t="s">
        <v>160</v>
      </c>
      <c r="F64" s="11" t="s">
        <v>161</v>
      </c>
      <c r="G64" s="14" t="s">
        <v>14</v>
      </c>
      <c r="H64" s="14" t="s">
        <v>15</v>
      </c>
      <c r="I64" s="14" t="s">
        <v>460</v>
      </c>
      <c r="J64" s="4">
        <f>77417</f>
        <v>77417</v>
      </c>
      <c r="K64" s="4">
        <f>77417</f>
        <v>77417</v>
      </c>
    </row>
    <row r="65" spans="1:11" s="30" customFormat="1" ht="78.75" x14ac:dyDescent="0.2">
      <c r="A65" s="5">
        <v>45</v>
      </c>
      <c r="B65" s="2" t="s">
        <v>78</v>
      </c>
      <c r="C65" s="22" t="s">
        <v>162</v>
      </c>
      <c r="D65" s="3" t="s">
        <v>163</v>
      </c>
      <c r="E65" s="23" t="s">
        <v>164</v>
      </c>
      <c r="F65" s="11" t="s">
        <v>165</v>
      </c>
      <c r="G65" s="14" t="s">
        <v>14</v>
      </c>
      <c r="H65" s="14" t="s">
        <v>15</v>
      </c>
      <c r="I65" s="14" t="s">
        <v>460</v>
      </c>
      <c r="J65" s="4">
        <f>89387</f>
        <v>89387</v>
      </c>
      <c r="K65" s="4">
        <f>89387</f>
        <v>89387</v>
      </c>
    </row>
    <row r="66" spans="1:11" s="30" customFormat="1" ht="78.75" x14ac:dyDescent="0.2">
      <c r="A66" s="5">
        <v>46</v>
      </c>
      <c r="B66" s="2" t="s">
        <v>167</v>
      </c>
      <c r="C66" s="22" t="s">
        <v>168</v>
      </c>
      <c r="D66" s="3" t="s">
        <v>166</v>
      </c>
      <c r="E66" s="23" t="s">
        <v>169</v>
      </c>
      <c r="F66" s="11" t="s">
        <v>170</v>
      </c>
      <c r="G66" s="14" t="s">
        <v>14</v>
      </c>
      <c r="H66" s="14" t="s">
        <v>15</v>
      </c>
      <c r="I66" s="14" t="s">
        <v>460</v>
      </c>
      <c r="J66" s="4">
        <f>61803</f>
        <v>61803</v>
      </c>
      <c r="K66" s="4">
        <f>61803</f>
        <v>61803</v>
      </c>
    </row>
    <row r="67" spans="1:11" s="30" customFormat="1" ht="78.75" x14ac:dyDescent="0.2">
      <c r="A67" s="5">
        <v>47</v>
      </c>
      <c r="B67" s="2" t="s">
        <v>79</v>
      </c>
      <c r="C67" s="22" t="s">
        <v>171</v>
      </c>
      <c r="D67" s="3" t="s">
        <v>172</v>
      </c>
      <c r="E67" s="23" t="s">
        <v>173</v>
      </c>
      <c r="F67" s="11" t="s">
        <v>174</v>
      </c>
      <c r="G67" s="14" t="s">
        <v>14</v>
      </c>
      <c r="H67" s="14" t="s">
        <v>15</v>
      </c>
      <c r="I67" s="14" t="s">
        <v>460</v>
      </c>
      <c r="J67" s="4">
        <f>43067</f>
        <v>43067</v>
      </c>
      <c r="K67" s="4">
        <f>43067</f>
        <v>43067</v>
      </c>
    </row>
    <row r="68" spans="1:11" s="30" customFormat="1" ht="78.75" x14ac:dyDescent="0.2">
      <c r="A68" s="5">
        <v>48</v>
      </c>
      <c r="B68" s="2" t="s">
        <v>80</v>
      </c>
      <c r="C68" s="22" t="s">
        <v>175</v>
      </c>
      <c r="D68" s="3" t="s">
        <v>176</v>
      </c>
      <c r="E68" s="23" t="s">
        <v>177</v>
      </c>
      <c r="F68" s="11" t="s">
        <v>178</v>
      </c>
      <c r="G68" s="14" t="s">
        <v>14</v>
      </c>
      <c r="H68" s="14" t="s">
        <v>15</v>
      </c>
      <c r="I68" s="14" t="s">
        <v>460</v>
      </c>
      <c r="J68" s="4">
        <f>108253</f>
        <v>108253</v>
      </c>
      <c r="K68" s="4">
        <f>108253</f>
        <v>108253</v>
      </c>
    </row>
    <row r="69" spans="1:11" s="30" customFormat="1" ht="78.75" x14ac:dyDescent="0.2">
      <c r="A69" s="5">
        <v>49</v>
      </c>
      <c r="B69" s="2" t="s">
        <v>186</v>
      </c>
      <c r="C69" s="22" t="s">
        <v>179</v>
      </c>
      <c r="D69" s="3" t="s">
        <v>264</v>
      </c>
      <c r="E69" s="3"/>
      <c r="F69" s="3"/>
      <c r="G69" s="14" t="s">
        <v>14</v>
      </c>
      <c r="H69" s="14" t="s">
        <v>15</v>
      </c>
      <c r="I69" s="14" t="s">
        <v>16</v>
      </c>
      <c r="J69" s="4">
        <f>1035536.69</f>
        <v>1035536.69</v>
      </c>
      <c r="K69" s="4">
        <f>1035536.69</f>
        <v>1035536.69</v>
      </c>
    </row>
    <row r="70" spans="1:11" s="30" customFormat="1" ht="78.75" x14ac:dyDescent="0.2">
      <c r="A70" s="5">
        <v>50</v>
      </c>
      <c r="B70" s="2" t="s">
        <v>81</v>
      </c>
      <c r="C70" s="22" t="s">
        <v>180</v>
      </c>
      <c r="D70" s="3" t="s">
        <v>265</v>
      </c>
      <c r="E70" s="3"/>
      <c r="F70" s="3"/>
      <c r="G70" s="14" t="s">
        <v>14</v>
      </c>
      <c r="H70" s="14" t="s">
        <v>15</v>
      </c>
      <c r="I70" s="14" t="s">
        <v>16</v>
      </c>
      <c r="J70" s="4">
        <f>3537654.75</f>
        <v>3537654.75</v>
      </c>
      <c r="K70" s="4">
        <f>3537654.75</f>
        <v>3537654.75</v>
      </c>
    </row>
    <row r="71" spans="1:11" s="30" customFormat="1" ht="78.75" x14ac:dyDescent="0.2">
      <c r="A71" s="5">
        <v>51</v>
      </c>
      <c r="B71" s="2" t="s">
        <v>183</v>
      </c>
      <c r="C71" s="22" t="s">
        <v>182</v>
      </c>
      <c r="D71" s="3" t="s">
        <v>181</v>
      </c>
      <c r="E71" s="3"/>
      <c r="F71" s="3"/>
      <c r="G71" s="14" t="s">
        <v>14</v>
      </c>
      <c r="H71" s="14" t="s">
        <v>15</v>
      </c>
      <c r="I71" s="14" t="s">
        <v>16</v>
      </c>
      <c r="J71" s="4">
        <f>28530841.68</f>
        <v>28530841.68</v>
      </c>
      <c r="K71" s="4">
        <f>28530841.68</f>
        <v>28530841.68</v>
      </c>
    </row>
    <row r="72" spans="1:11" s="30" customFormat="1" ht="78.75" x14ac:dyDescent="0.2">
      <c r="A72" s="5">
        <v>52</v>
      </c>
      <c r="B72" s="25" t="s">
        <v>261</v>
      </c>
      <c r="C72" s="26" t="s">
        <v>116</v>
      </c>
      <c r="D72" s="27" t="s">
        <v>262</v>
      </c>
      <c r="E72" s="3"/>
      <c r="F72" s="3"/>
      <c r="G72" s="14" t="s">
        <v>14</v>
      </c>
      <c r="H72" s="14" t="s">
        <v>15</v>
      </c>
      <c r="I72" s="14" t="s">
        <v>16</v>
      </c>
      <c r="J72" s="4">
        <f>8148456.36</f>
        <v>8148456.3600000003</v>
      </c>
      <c r="K72" s="4">
        <f>8148456.36</f>
        <v>8148456.3600000003</v>
      </c>
    </row>
    <row r="73" spans="1:11" s="30" customFormat="1" ht="78.75" x14ac:dyDescent="0.2">
      <c r="A73" s="5">
        <v>53</v>
      </c>
      <c r="B73" s="2" t="s">
        <v>82</v>
      </c>
      <c r="C73" s="22" t="s">
        <v>184</v>
      </c>
      <c r="D73" s="3" t="s">
        <v>190</v>
      </c>
      <c r="E73" s="3"/>
      <c r="F73" s="3"/>
      <c r="G73" s="14" t="s">
        <v>14</v>
      </c>
      <c r="H73" s="14" t="s">
        <v>15</v>
      </c>
      <c r="I73" s="14" t="s">
        <v>16</v>
      </c>
      <c r="J73" s="4">
        <f>11581752.6</f>
        <v>11581752.6</v>
      </c>
      <c r="K73" s="4">
        <f>11581752.6</f>
        <v>11581752.6</v>
      </c>
    </row>
    <row r="74" spans="1:11" s="30" customFormat="1" ht="78.75" x14ac:dyDescent="0.2">
      <c r="A74" s="5">
        <v>54</v>
      </c>
      <c r="B74" s="2" t="s">
        <v>83</v>
      </c>
      <c r="C74" s="22" t="s">
        <v>115</v>
      </c>
      <c r="D74" s="3" t="s">
        <v>190</v>
      </c>
      <c r="E74" s="3"/>
      <c r="F74" s="3"/>
      <c r="G74" s="14" t="s">
        <v>14</v>
      </c>
      <c r="H74" s="14" t="s">
        <v>15</v>
      </c>
      <c r="I74" s="14" t="s">
        <v>16</v>
      </c>
      <c r="J74" s="4">
        <f>15442344</f>
        <v>15442344</v>
      </c>
      <c r="K74" s="4">
        <f>15442344</f>
        <v>15442344</v>
      </c>
    </row>
    <row r="75" spans="1:11" s="30" customFormat="1" ht="78.75" x14ac:dyDescent="0.2">
      <c r="A75" s="5">
        <v>55</v>
      </c>
      <c r="B75" s="2" t="s">
        <v>256</v>
      </c>
      <c r="C75" s="22" t="s">
        <v>115</v>
      </c>
      <c r="D75" s="3" t="s">
        <v>257</v>
      </c>
      <c r="E75" s="3"/>
      <c r="F75" s="3"/>
      <c r="G75" s="14" t="s">
        <v>14</v>
      </c>
      <c r="H75" s="14" t="s">
        <v>15</v>
      </c>
      <c r="I75" s="14" t="s">
        <v>16</v>
      </c>
      <c r="J75" s="4">
        <f>448141.25</f>
        <v>448141.25</v>
      </c>
      <c r="K75" s="4">
        <f>448141.25</f>
        <v>448141.25</v>
      </c>
    </row>
    <row r="76" spans="1:11" s="30" customFormat="1" ht="78.75" x14ac:dyDescent="0.2">
      <c r="A76" s="5">
        <v>56</v>
      </c>
      <c r="B76" s="2" t="s">
        <v>191</v>
      </c>
      <c r="C76" s="22" t="s">
        <v>185</v>
      </c>
      <c r="D76" s="3" t="s">
        <v>258</v>
      </c>
      <c r="E76" s="3"/>
      <c r="F76" s="3"/>
      <c r="G76" s="14" t="s">
        <v>14</v>
      </c>
      <c r="H76" s="14" t="s">
        <v>15</v>
      </c>
      <c r="I76" s="14" t="s">
        <v>16</v>
      </c>
      <c r="J76" s="4">
        <f>1244836.8</f>
        <v>1244836.8</v>
      </c>
      <c r="K76" s="4">
        <f>1244836.8</f>
        <v>1244836.8</v>
      </c>
    </row>
    <row r="77" spans="1:11" s="30" customFormat="1" ht="78.75" x14ac:dyDescent="0.2">
      <c r="A77" s="5">
        <v>57</v>
      </c>
      <c r="B77" s="2" t="s">
        <v>84</v>
      </c>
      <c r="C77" s="22" t="s">
        <v>187</v>
      </c>
      <c r="D77" s="3" t="s">
        <v>192</v>
      </c>
      <c r="E77" s="3"/>
      <c r="F77" s="3"/>
      <c r="G77" s="14" t="s">
        <v>14</v>
      </c>
      <c r="H77" s="14" t="s">
        <v>15</v>
      </c>
      <c r="I77" s="14" t="s">
        <v>16</v>
      </c>
      <c r="J77" s="4">
        <f>497934.72</f>
        <v>497934.72</v>
      </c>
      <c r="K77" s="4">
        <f>497934.72</f>
        <v>497934.72</v>
      </c>
    </row>
    <row r="78" spans="1:11" s="30" customFormat="1" ht="78.75" x14ac:dyDescent="0.2">
      <c r="A78" s="5">
        <v>58</v>
      </c>
      <c r="B78" s="2" t="s">
        <v>85</v>
      </c>
      <c r="C78" s="22" t="s">
        <v>188</v>
      </c>
      <c r="D78" s="3" t="s">
        <v>193</v>
      </c>
      <c r="E78" s="3"/>
      <c r="F78" s="3"/>
      <c r="G78" s="14" t="s">
        <v>14</v>
      </c>
      <c r="H78" s="14" t="s">
        <v>15</v>
      </c>
      <c r="I78" s="14" t="s">
        <v>16</v>
      </c>
      <c r="J78" s="4">
        <f>497934.72</f>
        <v>497934.72</v>
      </c>
      <c r="K78" s="4">
        <f>497934.72</f>
        <v>497934.72</v>
      </c>
    </row>
    <row r="79" spans="1:11" s="30" customFormat="1" ht="78.75" x14ac:dyDescent="0.2">
      <c r="A79" s="5">
        <v>59</v>
      </c>
      <c r="B79" s="2" t="s">
        <v>195</v>
      </c>
      <c r="C79" s="22" t="s">
        <v>115</v>
      </c>
      <c r="D79" s="3" t="s">
        <v>194</v>
      </c>
      <c r="E79" s="3"/>
      <c r="F79" s="3"/>
      <c r="G79" s="14" t="s">
        <v>14</v>
      </c>
      <c r="H79" s="14" t="s">
        <v>15</v>
      </c>
      <c r="I79" s="14" t="s">
        <v>16</v>
      </c>
      <c r="J79" s="4">
        <f>3541992.3</f>
        <v>3541992.3</v>
      </c>
      <c r="K79" s="4">
        <f>3541992.3</f>
        <v>3541992.3</v>
      </c>
    </row>
    <row r="80" spans="1:11" s="30" customFormat="1" ht="78.75" x14ac:dyDescent="0.2">
      <c r="A80" s="5">
        <v>60</v>
      </c>
      <c r="B80" s="2" t="s">
        <v>263</v>
      </c>
      <c r="C80" s="22" t="s">
        <v>115</v>
      </c>
      <c r="D80" s="3" t="s">
        <v>197</v>
      </c>
      <c r="E80" s="3"/>
      <c r="F80" s="3"/>
      <c r="G80" s="14" t="s">
        <v>14</v>
      </c>
      <c r="H80" s="14" t="s">
        <v>15</v>
      </c>
      <c r="I80" s="14" t="s">
        <v>16</v>
      </c>
      <c r="J80" s="4">
        <f>3035997</f>
        <v>3035997</v>
      </c>
      <c r="K80" s="4">
        <f>3035997</f>
        <v>3035997</v>
      </c>
    </row>
    <row r="81" spans="1:11" s="30" customFormat="1" ht="78.75" x14ac:dyDescent="0.2">
      <c r="A81" s="5">
        <v>61</v>
      </c>
      <c r="B81" s="2" t="s">
        <v>86</v>
      </c>
      <c r="C81" s="22" t="s">
        <v>189</v>
      </c>
      <c r="D81" s="3" t="s">
        <v>196</v>
      </c>
      <c r="E81" s="3"/>
      <c r="F81" s="3"/>
      <c r="G81" s="14" t="s">
        <v>14</v>
      </c>
      <c r="H81" s="14" t="s">
        <v>15</v>
      </c>
      <c r="I81" s="14" t="s">
        <v>16</v>
      </c>
      <c r="J81" s="4">
        <f>8433315</f>
        <v>8433315</v>
      </c>
      <c r="K81" s="4">
        <f>8433315</f>
        <v>8433315</v>
      </c>
    </row>
    <row r="82" spans="1:11" s="30" customFormat="1" ht="78.75" x14ac:dyDescent="0.2">
      <c r="A82" s="5">
        <v>62</v>
      </c>
      <c r="B82" s="2" t="s">
        <v>259</v>
      </c>
      <c r="C82" s="22" t="s">
        <v>115</v>
      </c>
      <c r="D82" s="3" t="s">
        <v>260</v>
      </c>
      <c r="E82" s="3"/>
      <c r="F82" s="3"/>
      <c r="G82" s="14" t="s">
        <v>14</v>
      </c>
      <c r="H82" s="14" t="s">
        <v>15</v>
      </c>
      <c r="I82" s="14" t="s">
        <v>16</v>
      </c>
      <c r="J82" s="4">
        <f>20982089.12</f>
        <v>20982089.120000001</v>
      </c>
      <c r="K82" s="4">
        <f>20982089.12</f>
        <v>20982089.120000001</v>
      </c>
    </row>
    <row r="83" spans="1:11" s="30" customFormat="1" ht="78.75" x14ac:dyDescent="0.2">
      <c r="A83" s="5">
        <v>63</v>
      </c>
      <c r="B83" s="2" t="s">
        <v>198</v>
      </c>
      <c r="C83" s="22" t="s">
        <v>115</v>
      </c>
      <c r="D83" s="3" t="s">
        <v>197</v>
      </c>
      <c r="E83" s="3"/>
      <c r="F83" s="3"/>
      <c r="G83" s="14" t="s">
        <v>14</v>
      </c>
      <c r="H83" s="14" t="s">
        <v>15</v>
      </c>
      <c r="I83" s="14" t="s">
        <v>16</v>
      </c>
      <c r="J83" s="4">
        <f>10659714.56</f>
        <v>10659714.560000001</v>
      </c>
      <c r="K83" s="4">
        <f>10659714.56</f>
        <v>10659714.560000001</v>
      </c>
    </row>
    <row r="84" spans="1:11" s="30" customFormat="1" ht="78.75" x14ac:dyDescent="0.2">
      <c r="A84" s="5">
        <v>64</v>
      </c>
      <c r="B84" s="2" t="s">
        <v>200</v>
      </c>
      <c r="C84" s="22" t="s">
        <v>115</v>
      </c>
      <c r="D84" s="3" t="s">
        <v>199</v>
      </c>
      <c r="E84" s="3"/>
      <c r="F84" s="3"/>
      <c r="G84" s="14" t="s">
        <v>14</v>
      </c>
      <c r="H84" s="14" t="s">
        <v>15</v>
      </c>
      <c r="I84" s="14" t="s">
        <v>16</v>
      </c>
      <c r="J84" s="4">
        <f>8680697.04</f>
        <v>8680697.0399999991</v>
      </c>
      <c r="K84" s="4">
        <f>8680697.04</f>
        <v>8680697.0399999991</v>
      </c>
    </row>
    <row r="85" spans="1:11" s="30" customFormat="1" ht="78.75" x14ac:dyDescent="0.2">
      <c r="A85" s="5">
        <v>65</v>
      </c>
      <c r="B85" s="2" t="s">
        <v>202</v>
      </c>
      <c r="C85" s="22" t="s">
        <v>115</v>
      </c>
      <c r="D85" s="3" t="s">
        <v>201</v>
      </c>
      <c r="E85" s="3"/>
      <c r="F85" s="3"/>
      <c r="G85" s="14" t="s">
        <v>14</v>
      </c>
      <c r="H85" s="14" t="s">
        <v>15</v>
      </c>
      <c r="I85" s="14" t="s">
        <v>16</v>
      </c>
      <c r="J85" s="4">
        <f>4553990.1</f>
        <v>4553990.0999999996</v>
      </c>
      <c r="K85" s="4">
        <f>4553990.1</f>
        <v>4553990.0999999996</v>
      </c>
    </row>
    <row r="86" spans="1:11" s="30" customFormat="1" ht="78.75" x14ac:dyDescent="0.2">
      <c r="A86" s="5">
        <v>66</v>
      </c>
      <c r="B86" s="2" t="s">
        <v>87</v>
      </c>
      <c r="C86" s="22" t="s">
        <v>115</v>
      </c>
      <c r="D86" s="3" t="s">
        <v>203</v>
      </c>
      <c r="E86" s="3"/>
      <c r="F86" s="3"/>
      <c r="G86" s="14" t="s">
        <v>14</v>
      </c>
      <c r="H86" s="14" t="s">
        <v>15</v>
      </c>
      <c r="I86" s="14" t="s">
        <v>16</v>
      </c>
      <c r="J86" s="4">
        <f>7421317.2</f>
        <v>7421317.2000000002</v>
      </c>
      <c r="K86" s="4">
        <f>7421317.2</f>
        <v>7421317.2000000002</v>
      </c>
    </row>
    <row r="87" spans="1:11" s="30" customFormat="1" ht="78.75" x14ac:dyDescent="0.2">
      <c r="A87" s="5">
        <v>67</v>
      </c>
      <c r="B87" s="2" t="s">
        <v>88</v>
      </c>
      <c r="C87" s="22" t="s">
        <v>37</v>
      </c>
      <c r="D87" s="3" t="s">
        <v>204</v>
      </c>
      <c r="E87" s="3"/>
      <c r="F87" s="3"/>
      <c r="G87" s="14" t="s">
        <v>14</v>
      </c>
      <c r="H87" s="14" t="s">
        <v>15</v>
      </c>
      <c r="I87" s="14" t="s">
        <v>16</v>
      </c>
      <c r="J87" s="4">
        <f>7589983.5</f>
        <v>7589983.5</v>
      </c>
      <c r="K87" s="4">
        <f>7589983.5</f>
        <v>7589983.5</v>
      </c>
    </row>
    <row r="88" spans="1:11" s="30" customFormat="1" ht="78.75" x14ac:dyDescent="0.2">
      <c r="A88" s="5">
        <v>68</v>
      </c>
      <c r="B88" s="2" t="s">
        <v>89</v>
      </c>
      <c r="C88" s="22" t="s">
        <v>236</v>
      </c>
      <c r="D88" s="3" t="s">
        <v>235</v>
      </c>
      <c r="E88" s="3"/>
      <c r="F88" s="3"/>
      <c r="G88" s="14" t="s">
        <v>14</v>
      </c>
      <c r="H88" s="14" t="s">
        <v>15</v>
      </c>
      <c r="I88" s="14" t="s">
        <v>16</v>
      </c>
      <c r="J88" s="4">
        <f>4181.22</f>
        <v>4181.22</v>
      </c>
      <c r="K88" s="4">
        <f>4181.22</f>
        <v>4181.22</v>
      </c>
    </row>
    <row r="89" spans="1:11" s="30" customFormat="1" ht="78.75" x14ac:dyDescent="0.2">
      <c r="A89" s="5">
        <v>69</v>
      </c>
      <c r="B89" s="2" t="s">
        <v>90</v>
      </c>
      <c r="C89" s="22" t="s">
        <v>37</v>
      </c>
      <c r="D89" s="3" t="s">
        <v>237</v>
      </c>
      <c r="E89" s="3"/>
      <c r="F89" s="3"/>
      <c r="G89" s="14" t="s">
        <v>14</v>
      </c>
      <c r="H89" s="14" t="s">
        <v>15</v>
      </c>
      <c r="I89" s="14" t="s">
        <v>16</v>
      </c>
      <c r="J89" s="4">
        <f>2831190.24</f>
        <v>2831190.24</v>
      </c>
      <c r="K89" s="4">
        <v>2831190.24</v>
      </c>
    </row>
    <row r="90" spans="1:11" s="30" customFormat="1" ht="78.75" x14ac:dyDescent="0.2">
      <c r="A90" s="5">
        <v>70</v>
      </c>
      <c r="B90" s="2" t="s">
        <v>91</v>
      </c>
      <c r="C90" s="22" t="s">
        <v>115</v>
      </c>
      <c r="D90" s="3" t="s">
        <v>267</v>
      </c>
      <c r="E90" s="3"/>
      <c r="F90" s="3"/>
      <c r="G90" s="14" t="s">
        <v>14</v>
      </c>
      <c r="H90" s="14" t="s">
        <v>15</v>
      </c>
      <c r="I90" s="14" t="s">
        <v>16</v>
      </c>
      <c r="J90" s="4">
        <f>1253540.01</f>
        <v>1253540.01</v>
      </c>
      <c r="K90" s="4">
        <f>1253540.01</f>
        <v>1253540.01</v>
      </c>
    </row>
    <row r="91" spans="1:11" s="30" customFormat="1" ht="63" customHeight="1" x14ac:dyDescent="0.2">
      <c r="A91" s="5">
        <v>71</v>
      </c>
      <c r="B91" s="71" t="s">
        <v>447</v>
      </c>
      <c r="C91" s="22" t="s">
        <v>448</v>
      </c>
      <c r="D91" s="72" t="s">
        <v>449</v>
      </c>
      <c r="E91" s="3" t="s">
        <v>450</v>
      </c>
      <c r="F91" s="3" t="s">
        <v>451</v>
      </c>
      <c r="G91" s="14" t="s">
        <v>14</v>
      </c>
      <c r="H91" s="14" t="s">
        <v>15</v>
      </c>
      <c r="I91" s="14" t="s">
        <v>16</v>
      </c>
      <c r="J91" s="4">
        <v>1</v>
      </c>
      <c r="K91" s="4">
        <v>1</v>
      </c>
    </row>
    <row r="92" spans="1:11" s="30" customFormat="1" ht="78.75" x14ac:dyDescent="0.2">
      <c r="A92" s="5">
        <v>72</v>
      </c>
      <c r="B92" s="2" t="s">
        <v>92</v>
      </c>
      <c r="C92" s="22" t="s">
        <v>241</v>
      </c>
      <c r="D92" s="3" t="s">
        <v>240</v>
      </c>
      <c r="E92" s="3" t="s">
        <v>242</v>
      </c>
      <c r="F92" s="3" t="s">
        <v>243</v>
      </c>
      <c r="G92" s="14" t="s">
        <v>14</v>
      </c>
      <c r="H92" s="14" t="s">
        <v>15</v>
      </c>
      <c r="I92" s="14" t="s">
        <v>460</v>
      </c>
      <c r="J92" s="4">
        <f>425121</f>
        <v>425121</v>
      </c>
      <c r="K92" s="4">
        <f>425121</f>
        <v>425121</v>
      </c>
    </row>
    <row r="93" spans="1:11" s="30" customFormat="1" ht="78.75" x14ac:dyDescent="0.2">
      <c r="A93" s="5">
        <v>73</v>
      </c>
      <c r="B93" s="2" t="s">
        <v>93</v>
      </c>
      <c r="C93" s="22" t="s">
        <v>245</v>
      </c>
      <c r="D93" s="3" t="s">
        <v>244</v>
      </c>
      <c r="E93" s="3" t="s">
        <v>246</v>
      </c>
      <c r="F93" s="3" t="s">
        <v>247</v>
      </c>
      <c r="G93" s="14" t="s">
        <v>14</v>
      </c>
      <c r="H93" s="14" t="s">
        <v>15</v>
      </c>
      <c r="I93" s="14" t="s">
        <v>460</v>
      </c>
      <c r="J93" s="4">
        <f>297201</f>
        <v>297201</v>
      </c>
      <c r="K93" s="4">
        <f>297201</f>
        <v>297201</v>
      </c>
    </row>
    <row r="94" spans="1:11" s="30" customFormat="1" ht="78.75" x14ac:dyDescent="0.2">
      <c r="A94" s="5">
        <v>74</v>
      </c>
      <c r="B94" s="2" t="s">
        <v>94</v>
      </c>
      <c r="C94" s="22" t="s">
        <v>248</v>
      </c>
      <c r="D94" s="2" t="s">
        <v>94</v>
      </c>
      <c r="E94" s="3"/>
      <c r="F94" s="3"/>
      <c r="G94" s="14" t="s">
        <v>14</v>
      </c>
      <c r="H94" s="14" t="s">
        <v>15</v>
      </c>
      <c r="I94" s="14" t="s">
        <v>16</v>
      </c>
      <c r="J94" s="4">
        <f>49994.39</f>
        <v>49994.39</v>
      </c>
      <c r="K94" s="4">
        <f>49994.39</f>
        <v>49994.39</v>
      </c>
    </row>
    <row r="95" spans="1:11" s="30" customFormat="1" ht="78.75" x14ac:dyDescent="0.2">
      <c r="A95" s="5">
        <v>75</v>
      </c>
      <c r="B95" s="2" t="s">
        <v>95</v>
      </c>
      <c r="C95" s="22" t="s">
        <v>248</v>
      </c>
      <c r="D95" s="2" t="s">
        <v>95</v>
      </c>
      <c r="E95" s="3"/>
      <c r="F95" s="3"/>
      <c r="G95" s="14" t="s">
        <v>14</v>
      </c>
      <c r="H95" s="14" t="s">
        <v>15</v>
      </c>
      <c r="I95" s="14" t="s">
        <v>16</v>
      </c>
      <c r="J95" s="4">
        <f>50009</f>
        <v>50009</v>
      </c>
      <c r="K95" s="4">
        <f>50009</f>
        <v>50009</v>
      </c>
    </row>
    <row r="96" spans="1:11" s="30" customFormat="1" ht="78.75" x14ac:dyDescent="0.2">
      <c r="A96" s="5">
        <v>76</v>
      </c>
      <c r="B96" s="2" t="s">
        <v>266</v>
      </c>
      <c r="C96" s="22" t="s">
        <v>115</v>
      </c>
      <c r="D96" s="3" t="s">
        <v>268</v>
      </c>
      <c r="E96" s="3"/>
      <c r="F96" s="3"/>
      <c r="G96" s="14" t="s">
        <v>14</v>
      </c>
      <c r="H96" s="14" t="s">
        <v>15</v>
      </c>
      <c r="I96" s="14" t="s">
        <v>16</v>
      </c>
      <c r="J96" s="4">
        <f>60902</f>
        <v>60902</v>
      </c>
      <c r="K96" s="4">
        <f>60902</f>
        <v>60902</v>
      </c>
    </row>
    <row r="97" spans="1:11" s="30" customFormat="1" ht="78.75" x14ac:dyDescent="0.2">
      <c r="A97" s="5">
        <v>77</v>
      </c>
      <c r="B97" s="2" t="s">
        <v>96</v>
      </c>
      <c r="C97" s="22" t="s">
        <v>115</v>
      </c>
      <c r="D97" s="3" t="s">
        <v>269</v>
      </c>
      <c r="E97" s="3"/>
      <c r="F97" s="3"/>
      <c r="G97" s="14" t="s">
        <v>14</v>
      </c>
      <c r="H97" s="14" t="s">
        <v>15</v>
      </c>
      <c r="I97" s="14" t="s">
        <v>16</v>
      </c>
      <c r="J97" s="4">
        <f>99686</f>
        <v>99686</v>
      </c>
      <c r="K97" s="4">
        <f>99686</f>
        <v>99686</v>
      </c>
    </row>
    <row r="98" spans="1:11" s="30" customFormat="1" ht="78.75" x14ac:dyDescent="0.2">
      <c r="A98" s="5">
        <v>78</v>
      </c>
      <c r="B98" s="2" t="s">
        <v>97</v>
      </c>
      <c r="C98" s="22" t="s">
        <v>182</v>
      </c>
      <c r="D98" s="3" t="s">
        <v>249</v>
      </c>
      <c r="E98" s="3"/>
      <c r="F98" s="3"/>
      <c r="G98" s="14" t="s">
        <v>14</v>
      </c>
      <c r="H98" s="14" t="s">
        <v>15</v>
      </c>
      <c r="I98" s="14" t="s">
        <v>455</v>
      </c>
      <c r="J98" s="4">
        <f>343258</f>
        <v>343258</v>
      </c>
      <c r="K98" s="4">
        <f>343258</f>
        <v>343258</v>
      </c>
    </row>
    <row r="99" spans="1:11" s="30" customFormat="1" ht="78.75" x14ac:dyDescent="0.2">
      <c r="A99" s="5">
        <v>79</v>
      </c>
      <c r="B99" s="2" t="s">
        <v>98</v>
      </c>
      <c r="C99" s="22" t="s">
        <v>182</v>
      </c>
      <c r="D99" s="3" t="s">
        <v>250</v>
      </c>
      <c r="E99" s="3"/>
      <c r="F99" s="3"/>
      <c r="G99" s="14" t="s">
        <v>14</v>
      </c>
      <c r="H99" s="14" t="s">
        <v>15</v>
      </c>
      <c r="I99" s="14" t="s">
        <v>455</v>
      </c>
      <c r="J99" s="4">
        <f>134540</f>
        <v>134540</v>
      </c>
      <c r="K99" s="4">
        <f>134540</f>
        <v>134540</v>
      </c>
    </row>
    <row r="100" spans="1:11" s="30" customFormat="1" ht="78.75" x14ac:dyDescent="0.2">
      <c r="A100" s="5">
        <v>80</v>
      </c>
      <c r="B100" s="2" t="s">
        <v>123</v>
      </c>
      <c r="C100" s="22" t="s">
        <v>115</v>
      </c>
      <c r="D100" s="3" t="s">
        <v>271</v>
      </c>
      <c r="E100" s="3"/>
      <c r="F100" s="3"/>
      <c r="G100" s="14" t="s">
        <v>14</v>
      </c>
      <c r="H100" s="14" t="s">
        <v>15</v>
      </c>
      <c r="I100" s="14" t="s">
        <v>454</v>
      </c>
      <c r="J100" s="4">
        <f>500000</f>
        <v>500000</v>
      </c>
      <c r="K100" s="4">
        <f>500000</f>
        <v>500000</v>
      </c>
    </row>
    <row r="101" spans="1:11" s="30" customFormat="1" ht="78.75" x14ac:dyDescent="0.2">
      <c r="A101" s="5">
        <v>81</v>
      </c>
      <c r="B101" s="2" t="s">
        <v>99</v>
      </c>
      <c r="C101" s="22" t="s">
        <v>251</v>
      </c>
      <c r="D101" s="3" t="s">
        <v>270</v>
      </c>
      <c r="E101" s="3"/>
      <c r="F101" s="3"/>
      <c r="G101" s="14" t="s">
        <v>14</v>
      </c>
      <c r="H101" s="14" t="s">
        <v>15</v>
      </c>
      <c r="I101" s="14" t="s">
        <v>16</v>
      </c>
      <c r="J101" s="4">
        <f>8668723.23</f>
        <v>8668723.2300000004</v>
      </c>
      <c r="K101" s="4">
        <f>8668723.23</f>
        <v>8668723.2300000004</v>
      </c>
    </row>
    <row r="102" spans="1:11" s="30" customFormat="1" ht="78.75" x14ac:dyDescent="0.2">
      <c r="A102" s="5">
        <v>82</v>
      </c>
      <c r="B102" s="2" t="s">
        <v>100</v>
      </c>
      <c r="C102" s="22" t="s">
        <v>184</v>
      </c>
      <c r="D102" s="3" t="s">
        <v>252</v>
      </c>
      <c r="E102" s="3" t="s">
        <v>253</v>
      </c>
      <c r="F102" s="3" t="s">
        <v>254</v>
      </c>
      <c r="G102" s="14" t="s">
        <v>14</v>
      </c>
      <c r="H102" s="14" t="s">
        <v>15</v>
      </c>
      <c r="I102" s="14" t="s">
        <v>460</v>
      </c>
      <c r="J102" s="4">
        <f>1599</f>
        <v>1599</v>
      </c>
      <c r="K102" s="4">
        <f>1599</f>
        <v>1599</v>
      </c>
    </row>
    <row r="103" spans="1:11" s="30" customFormat="1" ht="78.75" x14ac:dyDescent="0.2">
      <c r="A103" s="5">
        <v>83</v>
      </c>
      <c r="B103" s="2" t="s">
        <v>101</v>
      </c>
      <c r="C103" s="22" t="s">
        <v>37</v>
      </c>
      <c r="D103" s="3" t="s">
        <v>255</v>
      </c>
      <c r="E103" s="3"/>
      <c r="F103" s="3"/>
      <c r="G103" s="14" t="s">
        <v>14</v>
      </c>
      <c r="H103" s="14" t="s">
        <v>15</v>
      </c>
      <c r="I103" s="14" t="s">
        <v>16</v>
      </c>
      <c r="J103" s="4">
        <f>95500</f>
        <v>95500</v>
      </c>
      <c r="K103" s="4">
        <f>95500</f>
        <v>95500</v>
      </c>
    </row>
    <row r="104" spans="1:11" s="30" customFormat="1" ht="78.75" x14ac:dyDescent="0.2">
      <c r="A104" s="34">
        <v>84</v>
      </c>
      <c r="B104" s="13" t="s">
        <v>102</v>
      </c>
      <c r="C104" s="22" t="s">
        <v>115</v>
      </c>
      <c r="D104" s="13" t="s">
        <v>102</v>
      </c>
      <c r="E104" s="8"/>
      <c r="F104" s="8"/>
      <c r="G104" s="14" t="s">
        <v>14</v>
      </c>
      <c r="H104" s="14" t="s">
        <v>15</v>
      </c>
      <c r="I104" s="14" t="s">
        <v>16</v>
      </c>
      <c r="J104" s="74">
        <f>55798.66</f>
        <v>55798.66</v>
      </c>
      <c r="K104" s="74">
        <f>55798.66</f>
        <v>55798.66</v>
      </c>
    </row>
    <row r="105" spans="1:11" s="30" customFormat="1" ht="11.25" x14ac:dyDescent="0.2">
      <c r="A105" s="76" t="s">
        <v>124</v>
      </c>
      <c r="B105" s="77"/>
      <c r="C105" s="77"/>
      <c r="D105" s="77"/>
      <c r="E105" s="77"/>
      <c r="F105" s="77"/>
      <c r="G105" s="77"/>
      <c r="H105" s="77"/>
      <c r="I105" s="78"/>
      <c r="J105" s="75">
        <f>SUM(J21:J104)</f>
        <v>174283933.11999995</v>
      </c>
      <c r="K105" s="75">
        <f>SUM(K21:K104)</f>
        <v>174283933.11999995</v>
      </c>
    </row>
    <row r="106" spans="1:11" s="30" customFormat="1" ht="11.2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s="30" customFormat="1" ht="11.2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s="30" customFormat="1" ht="11.2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s="30" customFormat="1" ht="11.2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s="30" customFormat="1" ht="11.2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s="30" customFormat="1" ht="11.2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s="30" customFormat="1" ht="11.2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s="30" customFormat="1" ht="11.2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s="30" customFormat="1" ht="11.2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30" customFormat="1" ht="11.2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30" customFormat="1" ht="11.2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30" customFormat="1" ht="11.2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s="30" customFormat="1" ht="11.2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s="30" customFormat="1" ht="11.2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s="30" customFormat="1" ht="11.2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s="30" customFormat="1" ht="11.2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s="30" customFormat="1" ht="11.2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s="30" customFormat="1" ht="11.2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s="30" customFormat="1" ht="11.2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s="30" customFormat="1" ht="11.2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s="30" customFormat="1" ht="11.2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</sheetData>
  <mergeCells count="4">
    <mergeCell ref="A105:I105"/>
    <mergeCell ref="A5:K5"/>
    <mergeCell ref="A19:I19"/>
    <mergeCell ref="A20:K20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opLeftCell="A43" zoomScale="80" zoomScaleNormal="80" workbookViewId="0">
      <selection activeCell="E32" sqref="E32"/>
    </sheetView>
  </sheetViews>
  <sheetFormatPr defaultRowHeight="15" x14ac:dyDescent="0.25"/>
  <cols>
    <col min="1" max="1" width="6.140625" customWidth="1"/>
    <col min="2" max="2" width="22.42578125" style="41" customWidth="1"/>
    <col min="3" max="3" width="12.42578125" style="41" customWidth="1"/>
    <col min="4" max="4" width="25.42578125" style="41" customWidth="1"/>
    <col min="5" max="5" width="14.7109375" style="41" customWidth="1"/>
    <col min="6" max="6" width="14.28515625" style="41" customWidth="1"/>
    <col min="7" max="7" width="20.28515625" style="41" customWidth="1"/>
    <col min="8" max="8" width="13.28515625" style="41" customWidth="1"/>
    <col min="9" max="9" width="13.5703125" style="41" customWidth="1"/>
  </cols>
  <sheetData>
    <row r="1" spans="1:9" x14ac:dyDescent="0.25">
      <c r="A1" s="28"/>
      <c r="B1" s="16"/>
      <c r="C1" s="16"/>
      <c r="D1" s="16"/>
      <c r="E1" s="16"/>
      <c r="F1" s="40" t="s">
        <v>272</v>
      </c>
      <c r="G1" s="16"/>
      <c r="H1" s="16"/>
      <c r="I1" s="16"/>
    </row>
    <row r="2" spans="1:9" ht="73.5" x14ac:dyDescent="0.25">
      <c r="A2" s="38" t="s">
        <v>2</v>
      </c>
      <c r="B2" s="38" t="s">
        <v>274</v>
      </c>
      <c r="C2" s="38" t="s">
        <v>273</v>
      </c>
      <c r="D2" s="38" t="s">
        <v>275</v>
      </c>
      <c r="E2" s="38" t="s">
        <v>17</v>
      </c>
      <c r="F2" s="38" t="s">
        <v>18</v>
      </c>
      <c r="G2" s="38" t="s">
        <v>8</v>
      </c>
      <c r="H2" s="38" t="s">
        <v>9</v>
      </c>
      <c r="I2" s="38" t="s">
        <v>10</v>
      </c>
    </row>
    <row r="3" spans="1:9" x14ac:dyDescent="0.25">
      <c r="A3" s="79" t="s">
        <v>350</v>
      </c>
      <c r="B3" s="88"/>
      <c r="C3" s="88"/>
      <c r="D3" s="88"/>
      <c r="E3" s="88"/>
      <c r="F3" s="88"/>
      <c r="G3" s="88"/>
      <c r="H3" s="88"/>
      <c r="I3" s="89"/>
    </row>
    <row r="4" spans="1:9" ht="102" x14ac:dyDescent="0.25">
      <c r="A4" s="1">
        <v>1</v>
      </c>
      <c r="B4" s="1" t="s">
        <v>280</v>
      </c>
      <c r="C4" s="14" t="s">
        <v>281</v>
      </c>
      <c r="D4" s="1" t="s">
        <v>282</v>
      </c>
      <c r="E4" s="1">
        <v>504333.33</v>
      </c>
      <c r="F4" s="1">
        <v>12008.38</v>
      </c>
      <c r="G4" s="14" t="s">
        <v>14</v>
      </c>
      <c r="H4" s="14" t="s">
        <v>15</v>
      </c>
      <c r="I4" s="14" t="s">
        <v>16</v>
      </c>
    </row>
    <row r="5" spans="1:9" ht="90.75" x14ac:dyDescent="0.25">
      <c r="A5" s="31">
        <v>2</v>
      </c>
      <c r="B5" s="14" t="s">
        <v>283</v>
      </c>
      <c r="C5" s="14" t="s">
        <v>286</v>
      </c>
      <c r="D5" s="14" t="s">
        <v>284</v>
      </c>
      <c r="E5" s="14">
        <v>98981.7</v>
      </c>
      <c r="F5" s="14"/>
      <c r="G5" s="14" t="s">
        <v>14</v>
      </c>
      <c r="H5" s="14" t="s">
        <v>15</v>
      </c>
      <c r="I5" s="14" t="s">
        <v>16</v>
      </c>
    </row>
    <row r="6" spans="1:9" ht="90.75" x14ac:dyDescent="0.25">
      <c r="A6" s="31">
        <v>3</v>
      </c>
      <c r="B6" s="14" t="s">
        <v>283</v>
      </c>
      <c r="C6" s="14" t="s">
        <v>287</v>
      </c>
      <c r="D6" s="14" t="s">
        <v>285</v>
      </c>
      <c r="E6" s="14">
        <v>69500</v>
      </c>
      <c r="F6" s="14">
        <v>14949.45</v>
      </c>
      <c r="G6" s="14" t="s">
        <v>14</v>
      </c>
      <c r="H6" s="14"/>
      <c r="I6" s="14" t="s">
        <v>16</v>
      </c>
    </row>
    <row r="7" spans="1:9" ht="57" x14ac:dyDescent="0.25">
      <c r="A7" s="31">
        <v>4</v>
      </c>
      <c r="B7" s="14" t="s">
        <v>288</v>
      </c>
      <c r="C7" s="14" t="s">
        <v>290</v>
      </c>
      <c r="D7" s="14" t="s">
        <v>289</v>
      </c>
      <c r="E7" s="14">
        <v>122000</v>
      </c>
      <c r="F7" s="14">
        <v>9048.7199999999993</v>
      </c>
      <c r="G7" s="14" t="s">
        <v>14</v>
      </c>
      <c r="H7" s="14" t="s">
        <v>15</v>
      </c>
      <c r="I7" s="14" t="s">
        <v>16</v>
      </c>
    </row>
    <row r="8" spans="1:9" ht="57" x14ac:dyDescent="0.25">
      <c r="A8" s="31">
        <v>5</v>
      </c>
      <c r="B8" s="14" t="s">
        <v>291</v>
      </c>
      <c r="C8" s="14" t="s">
        <v>293</v>
      </c>
      <c r="D8" s="14" t="s">
        <v>292</v>
      </c>
      <c r="E8" s="14">
        <v>119500</v>
      </c>
      <c r="F8" s="14"/>
      <c r="G8" s="14" t="s">
        <v>14</v>
      </c>
      <c r="H8" s="14" t="s">
        <v>15</v>
      </c>
      <c r="I8" s="14" t="s">
        <v>16</v>
      </c>
    </row>
    <row r="9" spans="1:9" ht="57" x14ac:dyDescent="0.25">
      <c r="A9" s="31">
        <v>6</v>
      </c>
      <c r="B9" s="14" t="s">
        <v>294</v>
      </c>
      <c r="C9" s="14" t="s">
        <v>296</v>
      </c>
      <c r="D9" s="14" t="s">
        <v>295</v>
      </c>
      <c r="E9" s="14">
        <v>77555</v>
      </c>
      <c r="F9" s="14">
        <v>1846.86</v>
      </c>
      <c r="G9" s="14" t="s">
        <v>14</v>
      </c>
      <c r="H9" s="14" t="s">
        <v>15</v>
      </c>
      <c r="I9" s="14" t="s">
        <v>16</v>
      </c>
    </row>
    <row r="10" spans="1:9" ht="57" x14ac:dyDescent="0.25">
      <c r="A10" s="31">
        <v>7</v>
      </c>
      <c r="B10" s="14" t="s">
        <v>297</v>
      </c>
      <c r="C10" s="14" t="s">
        <v>298</v>
      </c>
      <c r="D10" s="14" t="s">
        <v>299</v>
      </c>
      <c r="E10" s="14">
        <v>99900</v>
      </c>
      <c r="F10" s="14"/>
      <c r="G10" s="14" t="s">
        <v>14</v>
      </c>
      <c r="H10" s="14" t="s">
        <v>15</v>
      </c>
      <c r="I10" s="14" t="s">
        <v>16</v>
      </c>
    </row>
    <row r="11" spans="1:9" ht="57" x14ac:dyDescent="0.25">
      <c r="A11" s="31">
        <v>8</v>
      </c>
      <c r="B11" s="14" t="s">
        <v>300</v>
      </c>
      <c r="C11" s="14" t="s">
        <v>301</v>
      </c>
      <c r="D11" s="14" t="s">
        <v>302</v>
      </c>
      <c r="E11" s="14">
        <v>55900</v>
      </c>
      <c r="F11" s="14"/>
      <c r="G11" s="14" t="s">
        <v>14</v>
      </c>
      <c r="H11" s="14" t="s">
        <v>15</v>
      </c>
      <c r="I11" s="14" t="s">
        <v>16</v>
      </c>
    </row>
    <row r="12" spans="1:9" s="39" customFormat="1" x14ac:dyDescent="0.25">
      <c r="A12" s="85" t="s">
        <v>303</v>
      </c>
      <c r="B12" s="86"/>
      <c r="C12" s="86"/>
      <c r="D12" s="87"/>
      <c r="E12" s="20">
        <f>SUM(E4:E11)</f>
        <v>1147670.03</v>
      </c>
      <c r="F12" s="20">
        <f>SUM(F4:F11)</f>
        <v>37853.410000000003</v>
      </c>
      <c r="G12" s="20"/>
      <c r="H12" s="20"/>
      <c r="I12" s="20"/>
    </row>
    <row r="13" spans="1:9" s="39" customFormat="1" x14ac:dyDescent="0.25">
      <c r="A13" s="31"/>
      <c r="B13" s="49"/>
      <c r="C13" s="14"/>
      <c r="D13" s="14"/>
      <c r="E13" s="42"/>
      <c r="F13" s="14"/>
      <c r="G13" s="14"/>
      <c r="H13" s="14"/>
      <c r="I13" s="14"/>
    </row>
    <row r="14" spans="1:9" s="39" customFormat="1" x14ac:dyDescent="0.25">
      <c r="A14" s="90" t="s">
        <v>276</v>
      </c>
      <c r="B14" s="91"/>
      <c r="C14" s="91"/>
      <c r="D14" s="91"/>
      <c r="E14" s="91"/>
      <c r="F14" s="91"/>
      <c r="G14" s="91"/>
      <c r="H14" s="91"/>
      <c r="I14" s="92"/>
    </row>
    <row r="15" spans="1:9" s="39" customFormat="1" ht="168" x14ac:dyDescent="0.25">
      <c r="A15" s="48">
        <v>1</v>
      </c>
      <c r="B15" s="46" t="s">
        <v>304</v>
      </c>
      <c r="C15" s="46" t="s">
        <v>318</v>
      </c>
      <c r="D15" s="46" t="s">
        <v>334</v>
      </c>
      <c r="E15" s="46">
        <v>575797.11</v>
      </c>
      <c r="F15" s="46"/>
      <c r="G15" s="22" t="s">
        <v>14</v>
      </c>
      <c r="H15" s="22" t="s">
        <v>15</v>
      </c>
      <c r="I15" s="22" t="s">
        <v>16</v>
      </c>
    </row>
    <row r="16" spans="1:9" s="39" customFormat="1" ht="57" x14ac:dyDescent="0.25">
      <c r="A16" s="1">
        <v>2</v>
      </c>
      <c r="B16" s="43" t="s">
        <v>305</v>
      </c>
      <c r="C16" s="43" t="s">
        <v>319</v>
      </c>
      <c r="D16" s="43" t="s">
        <v>335</v>
      </c>
      <c r="E16" s="43">
        <v>86060</v>
      </c>
      <c r="F16" s="43"/>
      <c r="G16" s="14" t="s">
        <v>14</v>
      </c>
      <c r="H16" s="14" t="s">
        <v>15</v>
      </c>
      <c r="I16" s="14" t="s">
        <v>16</v>
      </c>
    </row>
    <row r="17" spans="1:9" s="39" customFormat="1" ht="63" x14ac:dyDescent="0.25">
      <c r="A17" s="1">
        <v>3</v>
      </c>
      <c r="B17" s="43" t="s">
        <v>306</v>
      </c>
      <c r="C17" s="43" t="s">
        <v>320</v>
      </c>
      <c r="D17" s="43" t="s">
        <v>336</v>
      </c>
      <c r="E17" s="43">
        <v>67800</v>
      </c>
      <c r="F17" s="43"/>
      <c r="G17" s="14" t="s">
        <v>14</v>
      </c>
      <c r="H17" s="14" t="s">
        <v>15</v>
      </c>
      <c r="I17" s="14" t="s">
        <v>16</v>
      </c>
    </row>
    <row r="18" spans="1:9" s="39" customFormat="1" ht="57" x14ac:dyDescent="0.25">
      <c r="A18" s="1">
        <v>4</v>
      </c>
      <c r="B18" s="43" t="s">
        <v>288</v>
      </c>
      <c r="C18" s="43" t="s">
        <v>321</v>
      </c>
      <c r="D18" s="43" t="s">
        <v>337</v>
      </c>
      <c r="E18" s="43">
        <v>55900</v>
      </c>
      <c r="F18" s="43"/>
      <c r="G18" s="14" t="s">
        <v>14</v>
      </c>
      <c r="H18" s="14" t="s">
        <v>15</v>
      </c>
      <c r="I18" s="14" t="s">
        <v>16</v>
      </c>
    </row>
    <row r="19" spans="1:9" s="39" customFormat="1" ht="57" x14ac:dyDescent="0.25">
      <c r="A19" s="1">
        <v>5</v>
      </c>
      <c r="B19" s="43" t="s">
        <v>288</v>
      </c>
      <c r="C19" s="43" t="s">
        <v>322</v>
      </c>
      <c r="D19" s="43" t="s">
        <v>338</v>
      </c>
      <c r="E19" s="43">
        <v>55900</v>
      </c>
      <c r="F19" s="43"/>
      <c r="G19" s="14" t="s">
        <v>14</v>
      </c>
      <c r="H19" s="14" t="s">
        <v>15</v>
      </c>
      <c r="I19" s="14" t="s">
        <v>16</v>
      </c>
    </row>
    <row r="20" spans="1:9" ht="57" x14ac:dyDescent="0.25">
      <c r="A20" s="1">
        <v>6</v>
      </c>
      <c r="B20" s="43" t="s">
        <v>307</v>
      </c>
      <c r="C20" s="43" t="s">
        <v>323</v>
      </c>
      <c r="D20" s="43" t="s">
        <v>339</v>
      </c>
      <c r="E20" s="43">
        <v>98750</v>
      </c>
      <c r="F20" s="43"/>
      <c r="G20" s="14" t="s">
        <v>14</v>
      </c>
      <c r="H20" s="14" t="s">
        <v>15</v>
      </c>
      <c r="I20" s="14" t="s">
        <v>16</v>
      </c>
    </row>
    <row r="21" spans="1:9" ht="57" x14ac:dyDescent="0.25">
      <c r="A21" s="1">
        <v>7</v>
      </c>
      <c r="B21" s="43" t="s">
        <v>308</v>
      </c>
      <c r="C21" s="43" t="s">
        <v>324</v>
      </c>
      <c r="D21" s="43" t="s">
        <v>309</v>
      </c>
      <c r="E21" s="43">
        <v>122000</v>
      </c>
      <c r="F21" s="43"/>
      <c r="G21" s="14" t="s">
        <v>14</v>
      </c>
      <c r="H21" s="14" t="s">
        <v>15</v>
      </c>
      <c r="I21" s="14" t="s">
        <v>16</v>
      </c>
    </row>
    <row r="22" spans="1:9" ht="57" x14ac:dyDescent="0.25">
      <c r="A22" s="1">
        <v>8</v>
      </c>
      <c r="B22" s="43" t="s">
        <v>309</v>
      </c>
      <c r="C22" s="45" t="s">
        <v>325</v>
      </c>
      <c r="D22" s="45" t="s">
        <v>308</v>
      </c>
      <c r="E22" s="45">
        <v>53411</v>
      </c>
      <c r="F22" s="45"/>
      <c r="G22" s="14" t="s">
        <v>14</v>
      </c>
      <c r="H22" s="14" t="s">
        <v>15</v>
      </c>
      <c r="I22" s="14" t="s">
        <v>16</v>
      </c>
    </row>
    <row r="23" spans="1:9" ht="57" x14ac:dyDescent="0.25">
      <c r="A23" s="1">
        <v>9</v>
      </c>
      <c r="B23" s="44" t="s">
        <v>310</v>
      </c>
      <c r="C23" s="47" t="s">
        <v>326</v>
      </c>
      <c r="D23" s="47" t="s">
        <v>340</v>
      </c>
      <c r="E23" s="47">
        <v>51000</v>
      </c>
      <c r="F23" s="47"/>
      <c r="G23" s="14" t="s">
        <v>14</v>
      </c>
      <c r="H23" s="14" t="s">
        <v>15</v>
      </c>
      <c r="I23" s="14" t="s">
        <v>16</v>
      </c>
    </row>
    <row r="24" spans="1:9" ht="57" x14ac:dyDescent="0.25">
      <c r="A24" s="1">
        <v>10</v>
      </c>
      <c r="B24" s="43" t="s">
        <v>311</v>
      </c>
      <c r="C24" s="43" t="s">
        <v>327</v>
      </c>
      <c r="D24" s="43" t="s">
        <v>341</v>
      </c>
      <c r="E24" s="43">
        <v>51703</v>
      </c>
      <c r="F24" s="43"/>
      <c r="G24" s="14" t="s">
        <v>14</v>
      </c>
      <c r="H24" s="14" t="s">
        <v>15</v>
      </c>
      <c r="I24" s="14" t="s">
        <v>16</v>
      </c>
    </row>
    <row r="25" spans="1:9" ht="57" x14ac:dyDescent="0.25">
      <c r="A25" s="1">
        <v>11</v>
      </c>
      <c r="B25" s="43" t="s">
        <v>312</v>
      </c>
      <c r="C25" s="43">
        <v>10010104066</v>
      </c>
      <c r="D25" s="43" t="s">
        <v>342</v>
      </c>
      <c r="E25" s="43">
        <v>57500</v>
      </c>
      <c r="F25" s="43"/>
      <c r="G25" s="14" t="s">
        <v>14</v>
      </c>
      <c r="H25" s="14" t="s">
        <v>15</v>
      </c>
      <c r="I25" s="14" t="s">
        <v>16</v>
      </c>
    </row>
    <row r="26" spans="1:9" ht="63" x14ac:dyDescent="0.25">
      <c r="A26" s="1">
        <v>12</v>
      </c>
      <c r="B26" s="43" t="s">
        <v>313</v>
      </c>
      <c r="C26" s="43" t="s">
        <v>328</v>
      </c>
      <c r="D26" s="43" t="s">
        <v>343</v>
      </c>
      <c r="E26" s="43">
        <v>77970</v>
      </c>
      <c r="F26" s="43"/>
      <c r="G26" s="14" t="s">
        <v>14</v>
      </c>
      <c r="H26" s="14" t="s">
        <v>15</v>
      </c>
      <c r="I26" s="14" t="s">
        <v>16</v>
      </c>
    </row>
    <row r="27" spans="1:9" ht="57" x14ac:dyDescent="0.25">
      <c r="A27" s="1">
        <v>13</v>
      </c>
      <c r="B27" s="43" t="s">
        <v>344</v>
      </c>
      <c r="C27" s="43" t="s">
        <v>329</v>
      </c>
      <c r="D27" s="43" t="s">
        <v>345</v>
      </c>
      <c r="E27" s="43">
        <v>89065.24</v>
      </c>
      <c r="F27" s="43"/>
      <c r="G27" s="14" t="s">
        <v>14</v>
      </c>
      <c r="H27" s="14" t="s">
        <v>15</v>
      </c>
      <c r="I27" s="14" t="s">
        <v>16</v>
      </c>
    </row>
    <row r="28" spans="1:9" ht="73.5" x14ac:dyDescent="0.25">
      <c r="A28" s="1">
        <v>14</v>
      </c>
      <c r="B28" s="43" t="s">
        <v>314</v>
      </c>
      <c r="C28" s="43" t="s">
        <v>330</v>
      </c>
      <c r="D28" s="43" t="s">
        <v>346</v>
      </c>
      <c r="E28" s="43">
        <v>61988</v>
      </c>
      <c r="F28" s="43"/>
      <c r="G28" s="14" t="s">
        <v>14</v>
      </c>
      <c r="H28" s="14" t="s">
        <v>15</v>
      </c>
      <c r="I28" s="14" t="s">
        <v>16</v>
      </c>
    </row>
    <row r="29" spans="1:9" ht="126" x14ac:dyDescent="0.25">
      <c r="A29" s="1">
        <v>15</v>
      </c>
      <c r="B29" s="43" t="s">
        <v>315</v>
      </c>
      <c r="C29" s="43" t="s">
        <v>331</v>
      </c>
      <c r="D29" s="43" t="s">
        <v>347</v>
      </c>
      <c r="E29" s="43">
        <v>615000</v>
      </c>
      <c r="F29" s="43"/>
      <c r="G29" s="14" t="s">
        <v>14</v>
      </c>
      <c r="H29" s="14" t="s">
        <v>15</v>
      </c>
      <c r="I29" s="14" t="s">
        <v>16</v>
      </c>
    </row>
    <row r="30" spans="1:9" ht="105" x14ac:dyDescent="0.25">
      <c r="A30" s="1">
        <v>16</v>
      </c>
      <c r="B30" s="43" t="s">
        <v>316</v>
      </c>
      <c r="C30" s="43" t="s">
        <v>332</v>
      </c>
      <c r="D30" s="43" t="s">
        <v>348</v>
      </c>
      <c r="E30" s="43">
        <v>145000</v>
      </c>
      <c r="F30" s="43"/>
      <c r="G30" s="14" t="s">
        <v>14</v>
      </c>
      <c r="H30" s="14" t="s">
        <v>15</v>
      </c>
      <c r="I30" s="14" t="s">
        <v>16</v>
      </c>
    </row>
    <row r="31" spans="1:9" ht="105" x14ac:dyDescent="0.25">
      <c r="A31" s="1">
        <v>17</v>
      </c>
      <c r="B31" s="96" t="s">
        <v>317</v>
      </c>
      <c r="C31" s="96" t="s">
        <v>333</v>
      </c>
      <c r="D31" s="96" t="s">
        <v>349</v>
      </c>
      <c r="E31" s="96">
        <v>824046</v>
      </c>
      <c r="F31" s="96"/>
      <c r="G31" s="14" t="s">
        <v>14</v>
      </c>
      <c r="H31" s="14" t="s">
        <v>15</v>
      </c>
      <c r="I31" s="14" t="s">
        <v>16</v>
      </c>
    </row>
    <row r="32" spans="1:9" x14ac:dyDescent="0.25">
      <c r="E32" s="73">
        <f>SUM(E15:E31)</f>
        <v>3088890.3499999996</v>
      </c>
    </row>
  </sheetData>
  <mergeCells count="3">
    <mergeCell ref="A12:D12"/>
    <mergeCell ref="A3:I3"/>
    <mergeCell ref="A14:I14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zoomScale="80" zoomScaleNormal="80" workbookViewId="0">
      <selection activeCell="D31" sqref="D31"/>
    </sheetView>
  </sheetViews>
  <sheetFormatPr defaultRowHeight="15" x14ac:dyDescent="0.25"/>
  <cols>
    <col min="2" max="2" width="14.42578125" customWidth="1"/>
    <col min="3" max="3" width="22.28515625" customWidth="1"/>
    <col min="4" max="4" width="25" style="58" customWidth="1"/>
    <col min="5" max="5" width="14.28515625" customWidth="1"/>
    <col min="6" max="6" width="16" customWidth="1"/>
    <col min="7" max="7" width="16.5703125" customWidth="1"/>
  </cols>
  <sheetData>
    <row r="1" spans="1:13" x14ac:dyDescent="0.25">
      <c r="B1" s="28"/>
      <c r="C1" s="6"/>
      <c r="D1" s="61"/>
      <c r="E1" s="6"/>
      <c r="F1" s="6"/>
      <c r="G1" s="6"/>
    </row>
    <row r="2" spans="1:13" s="33" customFormat="1" ht="73.5" x14ac:dyDescent="0.2">
      <c r="A2" s="68"/>
      <c r="B2" s="55" t="s">
        <v>2</v>
      </c>
      <c r="C2" s="55" t="s">
        <v>277</v>
      </c>
      <c r="D2" s="55" t="s">
        <v>278</v>
      </c>
      <c r="E2" s="55" t="s">
        <v>413</v>
      </c>
      <c r="F2" s="55" t="s">
        <v>279</v>
      </c>
      <c r="G2" s="55" t="s">
        <v>10</v>
      </c>
      <c r="H2" s="32"/>
      <c r="I2" s="32"/>
      <c r="J2" s="32"/>
      <c r="K2" s="32"/>
      <c r="L2" s="32"/>
      <c r="M2" s="32"/>
    </row>
    <row r="3" spans="1:13" s="30" customFormat="1" x14ac:dyDescent="0.2">
      <c r="A3" s="69"/>
      <c r="B3" s="93" t="s">
        <v>457</v>
      </c>
      <c r="C3" s="94"/>
      <c r="D3" s="94"/>
      <c r="E3" s="94"/>
      <c r="F3" s="94"/>
      <c r="G3" s="95"/>
      <c r="H3" s="29"/>
      <c r="I3" s="29"/>
      <c r="J3" s="29"/>
      <c r="K3" s="29"/>
      <c r="L3" s="29"/>
      <c r="M3" s="29"/>
    </row>
    <row r="4" spans="1:13" s="50" customFormat="1" ht="123.75" customHeight="1" x14ac:dyDescent="0.25">
      <c r="A4" s="70">
        <v>1</v>
      </c>
      <c r="B4" s="56" t="s">
        <v>366</v>
      </c>
      <c r="C4" s="54" t="s">
        <v>410</v>
      </c>
      <c r="D4" s="54" t="s">
        <v>383</v>
      </c>
      <c r="E4" s="56" t="s">
        <v>384</v>
      </c>
      <c r="F4" s="54" t="s">
        <v>411</v>
      </c>
      <c r="G4" s="57" t="s">
        <v>16</v>
      </c>
    </row>
    <row r="5" spans="1:13" s="50" customFormat="1" ht="105" x14ac:dyDescent="0.25">
      <c r="A5" s="70">
        <v>2</v>
      </c>
      <c r="B5" s="56" t="s">
        <v>368</v>
      </c>
      <c r="C5" s="54" t="s">
        <v>367</v>
      </c>
      <c r="D5" s="54" t="s">
        <v>388</v>
      </c>
      <c r="E5" s="56" t="s">
        <v>386</v>
      </c>
      <c r="F5" s="54" t="s">
        <v>411</v>
      </c>
      <c r="G5" s="57" t="s">
        <v>16</v>
      </c>
    </row>
    <row r="6" spans="1:13" s="50" customFormat="1" ht="105" x14ac:dyDescent="0.25">
      <c r="A6" s="70">
        <v>3</v>
      </c>
      <c r="B6" s="56" t="s">
        <v>370</v>
      </c>
      <c r="C6" s="54" t="s">
        <v>369</v>
      </c>
      <c r="D6" s="54" t="s">
        <v>385</v>
      </c>
      <c r="E6" s="56" t="s">
        <v>387</v>
      </c>
      <c r="F6" s="54" t="s">
        <v>411</v>
      </c>
      <c r="G6" s="57" t="s">
        <v>16</v>
      </c>
    </row>
    <row r="7" spans="1:13" s="50" customFormat="1" ht="105" x14ac:dyDescent="0.25">
      <c r="A7" s="70">
        <v>4</v>
      </c>
      <c r="B7" s="56" t="s">
        <v>372</v>
      </c>
      <c r="C7" s="54" t="s">
        <v>371</v>
      </c>
      <c r="D7" s="54" t="s">
        <v>389</v>
      </c>
      <c r="E7" s="56" t="s">
        <v>390</v>
      </c>
      <c r="F7" s="54" t="s">
        <v>411</v>
      </c>
      <c r="G7" s="57" t="s">
        <v>16</v>
      </c>
    </row>
    <row r="8" spans="1:13" s="50" customFormat="1" ht="105" x14ac:dyDescent="0.25">
      <c r="A8" s="70">
        <v>5</v>
      </c>
      <c r="B8" s="56" t="s">
        <v>374</v>
      </c>
      <c r="C8" s="54" t="s">
        <v>373</v>
      </c>
      <c r="D8" s="54" t="s">
        <v>391</v>
      </c>
      <c r="E8" s="56" t="s">
        <v>394</v>
      </c>
      <c r="F8" s="54" t="s">
        <v>411</v>
      </c>
      <c r="G8" s="57" t="s">
        <v>16</v>
      </c>
    </row>
    <row r="9" spans="1:13" s="50" customFormat="1" ht="105" x14ac:dyDescent="0.25">
      <c r="A9" s="70">
        <v>6</v>
      </c>
      <c r="B9" s="51" t="s">
        <v>376</v>
      </c>
      <c r="C9" s="51" t="s">
        <v>375</v>
      </c>
      <c r="D9" s="54" t="s">
        <v>392</v>
      </c>
      <c r="E9" s="51">
        <v>10298</v>
      </c>
      <c r="F9" s="54" t="s">
        <v>411</v>
      </c>
      <c r="G9" s="59" t="s">
        <v>16</v>
      </c>
      <c r="H9" s="60"/>
      <c r="I9" s="60"/>
    </row>
    <row r="10" spans="1:13" s="50" customFormat="1" ht="105" x14ac:dyDescent="0.25">
      <c r="A10" s="70">
        <v>7</v>
      </c>
      <c r="B10" s="51" t="s">
        <v>351</v>
      </c>
      <c r="C10" s="51" t="s">
        <v>377</v>
      </c>
      <c r="D10" s="54" t="s">
        <v>393</v>
      </c>
      <c r="E10" s="51" t="s">
        <v>414</v>
      </c>
      <c r="F10" s="54" t="s">
        <v>411</v>
      </c>
      <c r="G10" s="59" t="s">
        <v>16</v>
      </c>
      <c r="H10" s="60"/>
      <c r="I10" s="60"/>
    </row>
    <row r="11" spans="1:13" s="50" customFormat="1" ht="120" x14ac:dyDescent="0.25">
      <c r="A11" s="70">
        <v>8</v>
      </c>
      <c r="B11" s="51" t="s">
        <v>380</v>
      </c>
      <c r="C11" s="51" t="s">
        <v>378</v>
      </c>
      <c r="D11" s="54" t="s">
        <v>419</v>
      </c>
      <c r="E11" s="51" t="s">
        <v>382</v>
      </c>
      <c r="F11" s="54" t="s">
        <v>411</v>
      </c>
      <c r="G11" s="51" t="s">
        <v>16</v>
      </c>
      <c r="H11" s="60"/>
      <c r="I11" s="60"/>
    </row>
    <row r="12" spans="1:13" s="50" customFormat="1" ht="150" x14ac:dyDescent="0.25">
      <c r="A12" s="70">
        <v>9</v>
      </c>
      <c r="B12" s="51" t="s">
        <v>381</v>
      </c>
      <c r="C12" s="51" t="s">
        <v>379</v>
      </c>
      <c r="D12" s="54" t="s">
        <v>412</v>
      </c>
      <c r="E12" s="51" t="s">
        <v>415</v>
      </c>
      <c r="F12" s="54" t="s">
        <v>411</v>
      </c>
      <c r="G12" s="51" t="s">
        <v>16</v>
      </c>
      <c r="H12" s="60"/>
      <c r="I12" s="60"/>
    </row>
    <row r="13" spans="1:13" s="50" customFormat="1" ht="135" x14ac:dyDescent="0.25">
      <c r="A13" s="70">
        <v>10</v>
      </c>
      <c r="B13" s="51" t="s">
        <v>416</v>
      </c>
      <c r="C13" s="51" t="s">
        <v>417</v>
      </c>
      <c r="D13" s="54" t="s">
        <v>420</v>
      </c>
      <c r="E13" s="67" t="s">
        <v>418</v>
      </c>
      <c r="F13" s="54" t="s">
        <v>421</v>
      </c>
      <c r="G13" s="51" t="s">
        <v>16</v>
      </c>
      <c r="H13" s="60"/>
      <c r="I13" s="60"/>
    </row>
    <row r="14" spans="1:13" s="50" customFormat="1" ht="157.5" customHeight="1" x14ac:dyDescent="0.25">
      <c r="A14" s="70">
        <v>11</v>
      </c>
      <c r="B14" s="51" t="s">
        <v>422</v>
      </c>
      <c r="C14" s="51" t="s">
        <v>452</v>
      </c>
      <c r="D14" s="54" t="s">
        <v>423</v>
      </c>
      <c r="E14" s="67" t="s">
        <v>424</v>
      </c>
      <c r="F14" s="54" t="s">
        <v>421</v>
      </c>
      <c r="G14" s="51" t="s">
        <v>16</v>
      </c>
      <c r="H14" s="60"/>
      <c r="I14" s="60"/>
    </row>
    <row r="15" spans="1:13" s="50" customFormat="1" ht="148.5" customHeight="1" x14ac:dyDescent="0.25">
      <c r="A15" s="70">
        <v>12</v>
      </c>
      <c r="B15" s="51" t="s">
        <v>426</v>
      </c>
      <c r="C15" s="51" t="s">
        <v>425</v>
      </c>
      <c r="D15" s="54" t="s">
        <v>427</v>
      </c>
      <c r="E15" s="67" t="s">
        <v>428</v>
      </c>
      <c r="F15" s="54" t="s">
        <v>429</v>
      </c>
      <c r="G15" s="51" t="s">
        <v>16</v>
      </c>
      <c r="H15" s="60"/>
      <c r="I15" s="60"/>
    </row>
    <row r="16" spans="1:13" s="50" customFormat="1" ht="151.5" customHeight="1" x14ac:dyDescent="0.25">
      <c r="A16" s="70">
        <v>13</v>
      </c>
      <c r="B16" s="51" t="s">
        <v>432</v>
      </c>
      <c r="C16" s="51" t="s">
        <v>431</v>
      </c>
      <c r="D16" s="54" t="s">
        <v>433</v>
      </c>
      <c r="E16" s="67" t="s">
        <v>430</v>
      </c>
      <c r="F16" s="54" t="s">
        <v>434</v>
      </c>
      <c r="G16" s="51" t="s">
        <v>16</v>
      </c>
      <c r="H16" s="60"/>
      <c r="I16" s="60"/>
    </row>
    <row r="17" spans="1:9" s="50" customFormat="1" ht="141" customHeight="1" x14ac:dyDescent="0.25">
      <c r="A17" s="70">
        <v>14</v>
      </c>
      <c r="B17" s="51" t="s">
        <v>435</v>
      </c>
      <c r="C17" s="51" t="s">
        <v>436</v>
      </c>
      <c r="D17" s="54" t="s">
        <v>438</v>
      </c>
      <c r="E17" s="67" t="s">
        <v>437</v>
      </c>
      <c r="F17" s="54" t="s">
        <v>429</v>
      </c>
      <c r="G17" s="51" t="s">
        <v>16</v>
      </c>
      <c r="H17" s="60"/>
      <c r="I17" s="60"/>
    </row>
    <row r="18" spans="1:9" s="50" customFormat="1" ht="143.25" customHeight="1" x14ac:dyDescent="0.25">
      <c r="A18" s="70">
        <v>15</v>
      </c>
      <c r="B18" s="51" t="s">
        <v>439</v>
      </c>
      <c r="C18" s="51" t="s">
        <v>453</v>
      </c>
      <c r="D18" s="54" t="s">
        <v>440</v>
      </c>
      <c r="E18" s="67" t="s">
        <v>441</v>
      </c>
      <c r="F18" s="54" t="s">
        <v>429</v>
      </c>
      <c r="G18" s="51" t="s">
        <v>16</v>
      </c>
      <c r="H18" s="60"/>
      <c r="I18" s="60"/>
    </row>
    <row r="19" spans="1:9" s="50" customFormat="1" ht="202.5" customHeight="1" x14ac:dyDescent="0.25">
      <c r="A19" s="70">
        <v>16</v>
      </c>
      <c r="B19" s="51" t="s">
        <v>442</v>
      </c>
      <c r="C19" s="51" t="s">
        <v>443</v>
      </c>
      <c r="D19" s="54" t="s">
        <v>444</v>
      </c>
      <c r="E19" s="67" t="s">
        <v>445</v>
      </c>
      <c r="F19" s="54" t="s">
        <v>446</v>
      </c>
      <c r="G19" s="51" t="s">
        <v>16</v>
      </c>
      <c r="H19" s="60"/>
      <c r="I19" s="60"/>
    </row>
    <row r="20" spans="1:9" s="50" customFormat="1" x14ac:dyDescent="0.25">
      <c r="B20" s="62"/>
      <c r="C20" s="62"/>
      <c r="D20" s="63"/>
      <c r="E20" s="62"/>
      <c r="F20" s="62"/>
      <c r="G20" s="62"/>
      <c r="H20" s="60"/>
      <c r="I20" s="60"/>
    </row>
    <row r="21" spans="1:9" s="50" customFormat="1" x14ac:dyDescent="0.25">
      <c r="A21" s="50" t="s">
        <v>456</v>
      </c>
      <c r="B21" s="62"/>
      <c r="C21" s="62"/>
      <c r="D21" s="63"/>
      <c r="E21" s="62"/>
      <c r="F21" s="62"/>
      <c r="G21" s="62"/>
      <c r="H21" s="60"/>
      <c r="I21" s="60"/>
    </row>
    <row r="22" spans="1:9" s="50" customFormat="1" x14ac:dyDescent="0.25">
      <c r="B22" s="62"/>
      <c r="C22" s="62"/>
      <c r="D22" s="63"/>
      <c r="E22" s="62"/>
      <c r="F22" s="62"/>
      <c r="G22" s="62"/>
      <c r="H22" s="60"/>
      <c r="I22" s="60"/>
    </row>
    <row r="23" spans="1:9" s="50" customFormat="1" x14ac:dyDescent="0.25">
      <c r="B23" s="62"/>
      <c r="C23" s="62"/>
      <c r="D23" s="63"/>
      <c r="E23" s="62"/>
      <c r="F23" s="62"/>
      <c r="G23" s="62"/>
      <c r="H23" s="60"/>
      <c r="I23" s="60"/>
    </row>
    <row r="24" spans="1:9" s="50" customFormat="1" x14ac:dyDescent="0.25">
      <c r="B24" s="62"/>
      <c r="C24" s="62"/>
      <c r="D24" s="63"/>
      <c r="E24" s="62"/>
      <c r="F24" s="62"/>
      <c r="G24" s="62"/>
      <c r="H24" s="60"/>
      <c r="I24" s="60"/>
    </row>
    <row r="25" spans="1:9" s="50" customFormat="1" x14ac:dyDescent="0.25">
      <c r="B25" s="62"/>
      <c r="C25" s="62"/>
      <c r="D25" s="63"/>
      <c r="E25" s="62"/>
      <c r="F25" s="62"/>
      <c r="G25" s="62"/>
      <c r="H25" s="60"/>
      <c r="I25" s="60"/>
    </row>
    <row r="26" spans="1:9" s="50" customFormat="1" x14ac:dyDescent="0.25">
      <c r="B26" s="62"/>
      <c r="C26" s="62"/>
      <c r="D26" s="63"/>
      <c r="E26" s="62"/>
      <c r="F26" s="62"/>
      <c r="G26" s="62"/>
      <c r="H26" s="60"/>
      <c r="I26" s="60"/>
    </row>
    <row r="27" spans="1:9" s="50" customFormat="1" x14ac:dyDescent="0.25">
      <c r="B27" s="62"/>
      <c r="C27" s="62"/>
      <c r="D27" s="63"/>
      <c r="E27" s="62"/>
      <c r="F27" s="62"/>
      <c r="G27" s="62"/>
      <c r="H27" s="60"/>
      <c r="I27" s="60"/>
    </row>
    <row r="28" spans="1:9" x14ac:dyDescent="0.25">
      <c r="B28" s="62"/>
      <c r="C28" s="62"/>
      <c r="D28" s="63"/>
      <c r="E28" s="62"/>
      <c r="F28" s="62"/>
      <c r="G28" s="62"/>
      <c r="H28" s="60"/>
      <c r="I28" s="60"/>
    </row>
    <row r="29" spans="1:9" x14ac:dyDescent="0.25">
      <c r="B29" s="62"/>
      <c r="C29" s="62"/>
      <c r="D29" s="63"/>
      <c r="E29" s="62"/>
      <c r="F29" s="62"/>
      <c r="G29" s="62"/>
      <c r="H29" s="60"/>
      <c r="I29" s="60"/>
    </row>
    <row r="30" spans="1:9" x14ac:dyDescent="0.25">
      <c r="B30" s="64"/>
      <c r="C30" s="64"/>
      <c r="D30" s="64"/>
      <c r="E30" s="64"/>
      <c r="F30" s="64"/>
      <c r="G30" s="64"/>
    </row>
    <row r="31" spans="1:9" x14ac:dyDescent="0.25">
      <c r="B31" s="64"/>
      <c r="C31" s="64"/>
      <c r="D31" s="64"/>
      <c r="E31" s="64"/>
      <c r="F31" s="64"/>
      <c r="G31" s="64"/>
    </row>
    <row r="32" spans="1:9" x14ac:dyDescent="0.25">
      <c r="B32" s="64"/>
      <c r="C32" s="64"/>
      <c r="D32" s="64"/>
      <c r="E32" s="64"/>
      <c r="F32" s="64"/>
      <c r="G32" s="64"/>
    </row>
    <row r="33" spans="2:7" x14ac:dyDescent="0.25">
      <c r="B33" s="64"/>
      <c r="C33" s="64"/>
      <c r="D33" s="64"/>
      <c r="E33" s="64"/>
      <c r="F33" s="64"/>
      <c r="G33" s="64"/>
    </row>
    <row r="34" spans="2:7" x14ac:dyDescent="0.25">
      <c r="B34" s="64"/>
      <c r="C34" s="64"/>
      <c r="D34" s="64"/>
      <c r="E34" s="64"/>
      <c r="F34" s="64"/>
      <c r="G34" s="64"/>
    </row>
    <row r="35" spans="2:7" x14ac:dyDescent="0.25">
      <c r="B35" s="64"/>
      <c r="C35" s="64"/>
      <c r="D35" s="64"/>
      <c r="E35" s="64"/>
      <c r="F35" s="64"/>
      <c r="G35" s="64"/>
    </row>
    <row r="36" spans="2:7" x14ac:dyDescent="0.25">
      <c r="B36" s="64"/>
      <c r="C36" s="64"/>
      <c r="D36" s="64"/>
      <c r="E36" s="64"/>
      <c r="F36" s="64"/>
      <c r="G36" s="64"/>
    </row>
    <row r="37" spans="2:7" x14ac:dyDescent="0.25">
      <c r="B37" s="64"/>
      <c r="C37" s="64"/>
      <c r="D37" s="64"/>
      <c r="E37" s="64"/>
      <c r="F37" s="64"/>
      <c r="G37" s="64"/>
    </row>
    <row r="38" spans="2:7" x14ac:dyDescent="0.25">
      <c r="B38" s="58"/>
      <c r="C38" s="58"/>
      <c r="E38" s="58"/>
      <c r="F38" s="58"/>
      <c r="G38" s="58"/>
    </row>
    <row r="39" spans="2:7" x14ac:dyDescent="0.25">
      <c r="B39" s="58"/>
      <c r="C39" s="58"/>
      <c r="E39" s="58"/>
      <c r="F39" s="58"/>
      <c r="G39" s="58"/>
    </row>
    <row r="40" spans="2:7" x14ac:dyDescent="0.25">
      <c r="B40" s="58"/>
      <c r="C40" s="58"/>
      <c r="E40" s="58"/>
      <c r="F40" s="58"/>
      <c r="G40" s="58"/>
    </row>
    <row r="41" spans="2:7" x14ac:dyDescent="0.25">
      <c r="B41" s="58"/>
      <c r="C41" s="58"/>
      <c r="E41" s="58"/>
      <c r="F41" s="58"/>
      <c r="G41" s="58"/>
    </row>
    <row r="42" spans="2:7" x14ac:dyDescent="0.25">
      <c r="B42" s="58"/>
      <c r="C42" s="58"/>
      <c r="E42" s="58"/>
      <c r="F42" s="58"/>
      <c r="G42" s="58"/>
    </row>
    <row r="43" spans="2:7" x14ac:dyDescent="0.25">
      <c r="B43" s="58"/>
      <c r="C43" s="58"/>
      <c r="E43" s="58"/>
      <c r="F43" s="58"/>
      <c r="G43" s="58"/>
    </row>
    <row r="44" spans="2:7" x14ac:dyDescent="0.25">
      <c r="B44" s="58"/>
      <c r="C44" s="58"/>
      <c r="E44" s="58"/>
      <c r="F44" s="58"/>
      <c r="G44" s="58"/>
    </row>
    <row r="45" spans="2:7" x14ac:dyDescent="0.25">
      <c r="B45" s="58"/>
      <c r="C45" s="58"/>
      <c r="E45" s="58"/>
      <c r="F45" s="58"/>
      <c r="G45" s="58"/>
    </row>
    <row r="46" spans="2:7" x14ac:dyDescent="0.25">
      <c r="B46" s="58"/>
      <c r="C46" s="58"/>
      <c r="E46" s="58"/>
      <c r="F46" s="58"/>
      <c r="G46" s="58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scale="8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земля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2020-03-13T12:40:04Z</dcterms:modified>
</cp:coreProperties>
</file>